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PDC-AD\public\...ENGENHARIA - OBRAS 2021\REFORMA SALA LICITAÇÃO, AUDITORIO, EXECUCAO PISO CONCRETO SOCIAL\ITEM 02- REFORMA AUDITÓRIO\"/>
    </mc:Choice>
  </mc:AlternateContent>
  <xr:revisionPtr revIDLastSave="0" documentId="13_ncr:1_{6759913F-FDBA-4E92-B5CB-823250AB563B}" xr6:coauthVersionLast="46" xr6:coauthVersionMax="46" xr10:uidLastSave="{00000000-0000-0000-0000-000000000000}"/>
  <workbookProtection workbookAlgorithmName="SHA-512" workbookHashValue="d4whphNbFUQkBHCGEiNY7PXbKyD3wOj3jZDl0QtKD8tiReXNsKzvuAbhLKORlbYel2BZ9kIQMT5g1xDc5/iVKQ==" workbookSaltValue="YAyvTtjDP4ET7UEOlL+JiA==" workbookSpinCount="100000" lockStructure="1"/>
  <bookViews>
    <workbookView xWindow="-120" yWindow="-120" windowWidth="29040" windowHeight="15840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  <externalReference r:id="rId5"/>
    <externalReference r:id="rId6"/>
  </externalReferences>
  <definedNames>
    <definedName name="_xlnm._FilterDatabase" localSheetId="0" hidden="1">ORÇAMENTO!$A$10:$G$61</definedName>
    <definedName name="_xlnm.Print_Area" localSheetId="2">BDI!$A$1:$E$46</definedName>
    <definedName name="_xlnm.Print_Area" localSheetId="1">CRONOGRAMA!$A$1:$V$31</definedName>
    <definedName name="_xlnm.Print_Area" localSheetId="0">ORÇAMENTO!$A$1:$G$69</definedName>
    <definedName name="BDI.TipoObra" hidden="1">[1]BDI!$A$138:$A$146</definedName>
    <definedName name="Import.CR">[2]Dados!$G$8</definedName>
    <definedName name="Import.Município">[2]Dados!$G$7</definedName>
    <definedName name="Import.Proponente">[2]Dados!$G$6</definedName>
    <definedName name="ORÇAMENTO.CustoUnitario" hidden="1">ROUND(ORÇAMENTO!$U1,15-13*ORÇAMENTO!$AF$8)</definedName>
    <definedName name="ORÇAMENTO.PrecoUnitarioLicitado" hidden="1">ORÇAMENTO!$AL1</definedName>
    <definedName name="TIPOORCAMENTO" hidden="1">IF(VALUE([3]MENU!$O$3)=2,"Licitado","Proposto")</definedName>
  </definedNames>
  <calcPr calcId="191029"/>
</workbook>
</file>

<file path=xl/calcChain.xml><?xml version="1.0" encoding="utf-8"?>
<calcChain xmlns="http://schemas.openxmlformats.org/spreadsheetml/2006/main">
  <c r="C26" i="2" l="1"/>
  <c r="D25" i="2"/>
  <c r="E26" i="2"/>
  <c r="F21" i="2"/>
  <c r="C25" i="2"/>
  <c r="B25" i="2"/>
  <c r="A25" i="2"/>
  <c r="C24" i="2"/>
  <c r="B24" i="2"/>
  <c r="C23" i="2"/>
  <c r="B23" i="2"/>
  <c r="C22" i="2"/>
  <c r="B22" i="2"/>
  <c r="C21" i="2"/>
  <c r="B21" i="2"/>
  <c r="C20" i="2"/>
  <c r="B20" i="2"/>
  <c r="C19" i="2"/>
  <c r="B19" i="2"/>
  <c r="C18" i="2"/>
  <c r="C17" i="2" s="1"/>
  <c r="I57" i="1"/>
  <c r="I58" i="1"/>
  <c r="I59" i="1"/>
  <c r="I60" i="1"/>
  <c r="I61" i="1"/>
  <c r="I56" i="1"/>
  <c r="F15" i="1"/>
  <c r="G15" i="1" s="1"/>
  <c r="F20" i="1"/>
  <c r="G20" i="1" s="1"/>
  <c r="F23" i="1"/>
  <c r="G23" i="1" s="1"/>
  <c r="F48" i="1"/>
  <c r="G48" i="1" s="1"/>
  <c r="F52" i="1"/>
  <c r="G52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I13" i="1"/>
  <c r="I14" i="1"/>
  <c r="F14" i="1" s="1"/>
  <c r="G14" i="1" s="1"/>
  <c r="I15" i="1"/>
  <c r="H19" i="2"/>
  <c r="J19" i="2" s="1"/>
  <c r="L19" i="2" s="1"/>
  <c r="N19" i="2" s="1"/>
  <c r="P19" i="2" s="1"/>
  <c r="R19" i="2" s="1"/>
  <c r="T19" i="2" s="1"/>
  <c r="V19" i="2" s="1"/>
  <c r="J22" i="2"/>
  <c r="L22" i="2" s="1"/>
  <c r="N22" i="2" s="1"/>
  <c r="P22" i="2" s="1"/>
  <c r="F19" i="2"/>
  <c r="F20" i="2"/>
  <c r="H20" i="2" s="1"/>
  <c r="J20" i="2" s="1"/>
  <c r="L20" i="2" s="1"/>
  <c r="N20" i="2" s="1"/>
  <c r="P20" i="2" s="1"/>
  <c r="J21" i="2"/>
  <c r="L21" i="2" s="1"/>
  <c r="N21" i="2" s="1"/>
  <c r="P21" i="2" s="1"/>
  <c r="F22" i="2"/>
  <c r="F23" i="2"/>
  <c r="J23" i="2" s="1"/>
  <c r="L23" i="2" s="1"/>
  <c r="N23" i="2" s="1"/>
  <c r="P23" i="2" s="1"/>
  <c r="F24" i="2"/>
  <c r="H24" i="2" s="1"/>
  <c r="J24" i="2" s="1"/>
  <c r="L24" i="2" s="1"/>
  <c r="N24" i="2" s="1"/>
  <c r="P24" i="2" s="1"/>
  <c r="R24" i="2" s="1"/>
  <c r="T24" i="2" s="1"/>
  <c r="V24" i="2" s="1"/>
  <c r="F25" i="2"/>
  <c r="H25" i="2" s="1"/>
  <c r="J25" i="2" s="1"/>
  <c r="L25" i="2" s="1"/>
  <c r="I52" i="1"/>
  <c r="I48" i="1"/>
  <c r="I44" i="1"/>
  <c r="F44" i="1" s="1"/>
  <c r="G44" i="1" s="1"/>
  <c r="I40" i="1"/>
  <c r="F40" i="1" s="1"/>
  <c r="G40" i="1" s="1"/>
  <c r="I36" i="1"/>
  <c r="F36" i="1" s="1"/>
  <c r="G36" i="1" s="1"/>
  <c r="I32" i="1"/>
  <c r="F32" i="1" s="1"/>
  <c r="G32" i="1" s="1"/>
  <c r="I28" i="1"/>
  <c r="F28" i="1" s="1"/>
  <c r="G28" i="1" s="1"/>
  <c r="I24" i="1"/>
  <c r="F24" i="1" s="1"/>
  <c r="G24" i="1" s="1"/>
  <c r="I20" i="1"/>
  <c r="I19" i="1"/>
  <c r="F19" i="1" s="1"/>
  <c r="G19" i="1" s="1"/>
  <c r="I16" i="1"/>
  <c r="F16" i="1" s="1"/>
  <c r="G16" i="1" s="1"/>
  <c r="I17" i="1"/>
  <c r="F17" i="1" s="1"/>
  <c r="G17" i="1" s="1"/>
  <c r="I18" i="1"/>
  <c r="F18" i="1" s="1"/>
  <c r="G18" i="1" s="1"/>
  <c r="I21" i="1"/>
  <c r="F21" i="1" s="1"/>
  <c r="G21" i="1" s="1"/>
  <c r="I22" i="1"/>
  <c r="F22" i="1" s="1"/>
  <c r="G22" i="1" s="1"/>
  <c r="I23" i="1"/>
  <c r="I25" i="1"/>
  <c r="F25" i="1" s="1"/>
  <c r="G25" i="1" s="1"/>
  <c r="I26" i="1"/>
  <c r="F26" i="1" s="1"/>
  <c r="G26" i="1" s="1"/>
  <c r="I27" i="1"/>
  <c r="F27" i="1" s="1"/>
  <c r="G27" i="1" s="1"/>
  <c r="I29" i="1"/>
  <c r="F29" i="1" s="1"/>
  <c r="G29" i="1" s="1"/>
  <c r="I30" i="1"/>
  <c r="F30" i="1" s="1"/>
  <c r="G30" i="1" s="1"/>
  <c r="I31" i="1"/>
  <c r="F31" i="1" s="1"/>
  <c r="G31" i="1" s="1"/>
  <c r="I33" i="1"/>
  <c r="F33" i="1" s="1"/>
  <c r="G33" i="1" s="1"/>
  <c r="I34" i="1"/>
  <c r="F34" i="1" s="1"/>
  <c r="G34" i="1" s="1"/>
  <c r="I35" i="1"/>
  <c r="F35" i="1" s="1"/>
  <c r="G35" i="1" s="1"/>
  <c r="I37" i="1"/>
  <c r="F37" i="1" s="1"/>
  <c r="G37" i="1" s="1"/>
  <c r="I38" i="1"/>
  <c r="F38" i="1" s="1"/>
  <c r="G38" i="1" s="1"/>
  <c r="I39" i="1"/>
  <c r="F39" i="1" s="1"/>
  <c r="G39" i="1" s="1"/>
  <c r="I41" i="1"/>
  <c r="F41" i="1" s="1"/>
  <c r="G41" i="1" s="1"/>
  <c r="I42" i="1"/>
  <c r="F42" i="1" s="1"/>
  <c r="G42" i="1" s="1"/>
  <c r="I43" i="1"/>
  <c r="F43" i="1" s="1"/>
  <c r="G43" i="1" s="1"/>
  <c r="I45" i="1"/>
  <c r="F45" i="1" s="1"/>
  <c r="G45" i="1" s="1"/>
  <c r="I46" i="1"/>
  <c r="F46" i="1" s="1"/>
  <c r="G46" i="1" s="1"/>
  <c r="I47" i="1"/>
  <c r="F47" i="1" s="1"/>
  <c r="G47" i="1" s="1"/>
  <c r="I49" i="1"/>
  <c r="F49" i="1" s="1"/>
  <c r="G49" i="1" s="1"/>
  <c r="I50" i="1"/>
  <c r="F50" i="1" s="1"/>
  <c r="G50" i="1" s="1"/>
  <c r="H49" i="1" s="1"/>
  <c r="I51" i="1"/>
  <c r="F51" i="1" s="1"/>
  <c r="G51" i="1" s="1"/>
  <c r="I53" i="1"/>
  <c r="F53" i="1" s="1"/>
  <c r="G53" i="1" s="1"/>
  <c r="I54" i="1"/>
  <c r="F54" i="1" s="1"/>
  <c r="G54" i="1" s="1"/>
  <c r="I55" i="1"/>
  <c r="F55" i="1" s="1"/>
  <c r="G55" i="1" s="1"/>
  <c r="H41" i="1" l="1"/>
  <c r="H33" i="1"/>
  <c r="H19" i="1"/>
  <c r="H22" i="1"/>
  <c r="H16" i="1"/>
  <c r="R22" i="2"/>
  <c r="T22" i="2" s="1"/>
  <c r="V22" i="2" s="1"/>
  <c r="Y22" i="2"/>
  <c r="Y21" i="2"/>
  <c r="R21" i="2"/>
  <c r="T21" i="2" s="1"/>
  <c r="V21" i="2" s="1"/>
  <c r="Y20" i="2"/>
  <c r="R20" i="2"/>
  <c r="T20" i="2" s="1"/>
  <c r="V20" i="2" s="1"/>
  <c r="R23" i="2"/>
  <c r="T23" i="2" s="1"/>
  <c r="V23" i="2" s="1"/>
  <c r="Y23" i="2"/>
  <c r="Y24" i="2"/>
  <c r="H52" i="1"/>
  <c r="B18" i="2"/>
  <c r="B17" i="2" l="1"/>
  <c r="F18" i="2"/>
  <c r="H18" i="2" s="1"/>
  <c r="J18" i="2" s="1"/>
  <c r="L18" i="2" s="1"/>
  <c r="N18" i="2" s="1"/>
  <c r="P18" i="2" s="1"/>
  <c r="R18" i="2" s="1"/>
  <c r="T18" i="2" s="1"/>
  <c r="V18" i="2" s="1"/>
  <c r="I11" i="1"/>
  <c r="I12" i="1"/>
  <c r="F13" i="1"/>
  <c r="G13" i="1" s="1"/>
  <c r="H12" i="1" l="1"/>
  <c r="Y19" i="2"/>
  <c r="Y18" i="2"/>
  <c r="C14" i="5"/>
  <c r="B14" i="5"/>
  <c r="C27" i="2" l="1"/>
  <c r="G63" i="1"/>
  <c r="D21" i="2" l="1"/>
  <c r="D20" i="2"/>
  <c r="D24" i="2"/>
  <c r="D22" i="2"/>
  <c r="D19" i="2"/>
  <c r="D23" i="2"/>
  <c r="N25" i="2"/>
  <c r="P25" i="2" s="1"/>
  <c r="R25" i="2" s="1"/>
  <c r="T25" i="2" s="1"/>
  <c r="V25" i="2" s="1"/>
  <c r="E29" i="5" l="1"/>
  <c r="E28" i="5"/>
  <c r="C12" i="5"/>
  <c r="A12" i="2"/>
  <c r="E31" i="5" l="1"/>
  <c r="E30" i="5"/>
  <c r="A35" i="5" l="1"/>
  <c r="D18" i="2"/>
  <c r="D17" i="2"/>
  <c r="A11" i="2"/>
  <c r="G26" i="2" l="1"/>
  <c r="G17" i="2" s="1"/>
  <c r="H17" i="2" s="1"/>
  <c r="U26" i="2"/>
  <c r="U27" i="2" s="1"/>
  <c r="E17" i="2"/>
  <c r="F17" i="2" s="1"/>
  <c r="S26" i="2"/>
  <c r="Q26" i="2"/>
  <c r="O26" i="2"/>
  <c r="O17" i="2" s="1"/>
  <c r="P17" i="2" s="1"/>
  <c r="M26" i="2"/>
  <c r="M17" i="2" s="1"/>
  <c r="N17" i="2" s="1"/>
  <c r="K26" i="2"/>
  <c r="K17" i="2" s="1"/>
  <c r="L17" i="2" s="1"/>
  <c r="I26" i="2"/>
  <c r="I17" i="2" s="1"/>
  <c r="J17" i="2" s="1"/>
  <c r="D26" i="2"/>
  <c r="D27" i="2" s="1"/>
  <c r="R17" i="2" l="1"/>
  <c r="T17" i="2" s="1"/>
  <c r="V17" i="2" s="1"/>
  <c r="S27" i="2"/>
  <c r="Q27" i="2"/>
  <c r="O27" i="2"/>
  <c r="M27" i="2"/>
  <c r="K27" i="2"/>
  <c r="I27" i="2"/>
  <c r="G27" i="2"/>
  <c r="F26" i="2"/>
  <c r="H26" i="2" s="1"/>
  <c r="J26" i="2" s="1"/>
  <c r="L26" i="2" s="1"/>
  <c r="N26" i="2" s="1"/>
  <c r="P26" i="2" s="1"/>
  <c r="R26" i="2" s="1"/>
  <c r="T26" i="2" s="1"/>
  <c r="V26" i="2" s="1"/>
  <c r="E27" i="2"/>
  <c r="M10" i="1" l="1"/>
  <c r="E28" i="2" l="1"/>
  <c r="G28" i="2" l="1"/>
  <c r="I28" i="2" s="1"/>
  <c r="K28" i="2" s="1"/>
  <c r="M28" i="2" s="1"/>
  <c r="O28" i="2" s="1"/>
  <c r="Q28" i="2" s="1"/>
  <c r="S28" i="2" s="1"/>
  <c r="U28" i="2" s="1"/>
</calcChain>
</file>

<file path=xl/sharedStrings.xml><?xml version="1.0" encoding="utf-8"?>
<sst xmlns="http://schemas.openxmlformats.org/spreadsheetml/2006/main" count="307" uniqueCount="228">
  <si>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</si>
  <si>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</si>
  <si>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</si>
  <si>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</si>
  <si>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</si>
  <si>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</si>
  <si>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</si>
  <si>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</si>
  <si>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</si>
  <si>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</si>
  <si>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</si>
  <si>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</si>
  <si>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</si>
  <si>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</si>
  <si>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</si>
  <si>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</si>
  <si>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</si>
  <si>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</si>
  <si>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</si>
  <si>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</si>
  <si>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</si>
  <si>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</si>
  <si>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</si>
  <si>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</si>
  <si>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</si>
  <si>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</si>
  <si>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</si>
  <si>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</si>
  <si>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</si>
  <si>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</si>
  <si>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</si>
  <si>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</si>
  <si>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</si>
  <si>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</si>
  <si>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</si>
  <si>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</si>
  <si>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</si>
  <si>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</si>
  <si>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</si>
  <si>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</si>
  <si>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</si>
  <si>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</si>
  <si>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</si>
  <si>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</si>
  <si>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</si>
  <si>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</si>
  <si>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</si>
  <si>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</si>
  <si>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</si>
  <si>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</si>
  <si>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</si>
  <si>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</si>
  <si>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</si>
  <si>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</si>
  <si>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</si>
  <si>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</si>
  <si>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</si>
  <si>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</si>
  <si>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</si>
  <si>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</si>
  <si>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</si>
  <si>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</si>
  <si>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</si>
  <si>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</si>
  <si>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</si>
  <si>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</si>
  <si>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Responsável legal ou procurador</t>
  </si>
  <si>
    <t>1º Quartil</t>
  </si>
  <si>
    <t>Médio</t>
  </si>
  <si>
    <t>3º Quartil</t>
  </si>
  <si>
    <t>CPF/CNPJ ou Crea</t>
  </si>
  <si>
    <t>Programa</t>
  </si>
  <si>
    <t>Mês 07</t>
  </si>
  <si>
    <t>Mês 08</t>
  </si>
  <si>
    <t>Mês 09</t>
  </si>
  <si>
    <t>M</t>
  </si>
  <si>
    <t>1.</t>
  </si>
  <si>
    <t>1.1.</t>
  </si>
  <si>
    <t>1.1.1.</t>
  </si>
  <si>
    <t>1.1.2.</t>
  </si>
  <si>
    <t>1.2.</t>
  </si>
  <si>
    <t>1.3.</t>
  </si>
  <si>
    <t>Agente Promotor / Proponente: MUNICÍPIO DE CORONEL VIVIDA  - PARANÁ</t>
  </si>
  <si>
    <t>Construção e Reforma de Edifícios</t>
  </si>
  <si>
    <t>XX/XX/2021</t>
  </si>
  <si>
    <t>1.1.3.</t>
  </si>
  <si>
    <t>1.4.</t>
  </si>
  <si>
    <t>1.5.</t>
  </si>
  <si>
    <t>1.6.</t>
  </si>
  <si>
    <t>1.7.</t>
  </si>
  <si>
    <t>REFORMA DO PISO</t>
  </si>
  <si>
    <t>INSTALAÇÃO DE FORRO</t>
  </si>
  <si>
    <t>FORRO DE PVC, LISO, PARA AMBIENTES COMERCIAIS, INCLUSIVE ESTRUTURA DE FIXAÇÃO. AF_05/2017_P</t>
  </si>
  <si>
    <t>ACABAMENTOS PARA FORRO (RODA-FORRO EM PERFIL METÁLICO E PLÁSTICO). AF_05/2017</t>
  </si>
  <si>
    <t>PINTURA INTERNA</t>
  </si>
  <si>
    <t>APLICAÇÃO E LIXAMENTO DE MASSA LÁTEX EM PAREDES, DUAS DEMÃOS. AF_06/2014</t>
  </si>
  <si>
    <t>APLICAÇÃO MANUAL DE PINTURA COM TINTA LÁTEX ACRÍLICA EM PAREDES, DUAS DEMÃOS. AF_06/2014</t>
  </si>
  <si>
    <t>INSTALAÇÃO ELÉTRICA</t>
  </si>
  <si>
    <t>LUMINÁRIA DUPLA TIPO CALHA, DE SOBREPOR, COM 4 LÂMPADAS TUBULARES FLUORESCENTES DE 18 W,COM REATORES DE PARTIDA RÁPIDA - FORNECIMENTO E INSTALAÇÃO. AF_02/2020</t>
  </si>
  <si>
    <t>CABO DE COBRE FLEXÍVEL ISOLADO, 4 MM², ANTI-CHAMA 0,6/1,0 KV, PARA CIRCUITOS TERMINAIS - FORNECIMENTO E INSTALAÇÃO. AF_12/2015</t>
  </si>
  <si>
    <t>DISJUNTOR MONOPOLAR TIPO DIN, CORRENTE NOMINAL DE 16A - FORNECIMENTO E INSTALAÇÃO. AF_10/2020</t>
  </si>
  <si>
    <t>DISJUNTOR BIPOLAR TIPO DIN, CORRENTE NOMINAL DE 20A - FORNECIMENTO E INSTALAÇÃO. AF_10/2020</t>
  </si>
  <si>
    <t>CABO DE COBRE FLEXÍVEL ISOLADO, 2,5 MM², ANTI-CHAMA 0,6/1,0 KV, PARA CIRCUITOS TERMINAIS - FORNECIMENTO E INSTALAÇÃO. AF_12/2015</t>
  </si>
  <si>
    <t>ELETRODUTO RÍGIDO ROSCÁVEL, PVC, DN 25 MM (3/4"), PARA CIRCUITOS TERMINAIS, INSTALADO EM PAREDE - FORNECIMENTO E INSTALAÇÃO. AF_12/2015</t>
  </si>
  <si>
    <t>ELETRODUTO FLEXÍVEL CORRUGADO, PEAD, DN 40 MM (1 1/4"), PARA CIRCUITOS TERMINAIS, INSTALADO EM FORRO - FORNECIMENTO E INSTALAÇÃO. AF_12/2015</t>
  </si>
  <si>
    <t>ABRACADEIRA EM ACO PARA AMARRACAO DE ELETRODUTOS, TIPO D, COM 3/4" E CUNHA DE FIXACAO</t>
  </si>
  <si>
    <t>CONDULETE EM PVC, TIPO "E", SEM TAMPA, DE 3/4"</t>
  </si>
  <si>
    <t>TAMPA PARA CONDULETE, EM PVC, PARA TOMADA HEXAGONAL</t>
  </si>
  <si>
    <t>TAMPA PARA CONDULETE, EM PVC, PARA 1 INTERRUPTOR</t>
  </si>
  <si>
    <t>INTERRUPTOR SIMPLES (1 MÓDULO) COM 1 TOMADA DE EMBUTIR 2P+T 10 A,  SEM SUPORTE E SEM PLACA - FORNECIMENTO E INSTALAÇÃO. AF_12/2015</t>
  </si>
  <si>
    <t>TOMADA RJ11, 2 FIOS (FORNECIMENTO E INSTALAÇÃO)</t>
  </si>
  <si>
    <t>TAMPA PARA CONDULETE, EM PVC, PARA 2 MODULOS RJ</t>
  </si>
  <si>
    <t>-</t>
  </si>
  <si>
    <t>M2</t>
  </si>
  <si>
    <t>UN</t>
  </si>
  <si>
    <t xml:space="preserve">UN    </t>
  </si>
  <si>
    <t>TOTAIS</t>
  </si>
  <si>
    <t>LOCALIZAÇÃO: SEDE DO MUNICÍPIO - PRAÇA ÂNGELO MEZZOMO, S/N</t>
  </si>
  <si>
    <t>Situação</t>
  </si>
  <si>
    <t>REMOÇÃO DE TAPUME/ CHAPAS METÁLICAS E DE MADEIRA, DE FORMA MANUAL, SEM REAPROVEITAMENTO. AF_12/2017</t>
  </si>
  <si>
    <t>REMOÇÃO DE PORTAS, DE FORMA MANUAL, SEM REAPROVEITAMENTO. AF_12/2017</t>
  </si>
  <si>
    <t xml:space="preserve">PORTA DE CORRER DE ALUMÍNIO, COM UMA FOLHA PARA VIDRO, INCLUSO VIDRO LISO INCOLOR, FECHADURA E PUXADOR, SEM ALIZAR. </t>
  </si>
  <si>
    <t>M²</t>
  </si>
  <si>
    <t>1.2</t>
  </si>
  <si>
    <t>QUADRO DE DISTRIBUIÇÃO DE ENERGIA EM CHAPA DE AÇO GALVANIZADO, DE SOBREPOR, COM BARRAMENTO TRIFÁSICO, PARA 18 DISJUNTORES DIN 100A - FORNECIMENTO E INSTALAÇÃO. AF_10/2020</t>
  </si>
  <si>
    <t>CABO DE COBRE FLEXÍVEL ISOLADO, 10 MM², ANTI-CHAMA 0,6/1,0 KV, PARA CIRCUITOS TERMINAIS - FORNECIMENTO E INSTALAÇÃO. AF_12/2015</t>
  </si>
  <si>
    <t>ELETRODUTO RÍGIDO ROSCÁVEL, PVC, DN 32 MM (1"), PARA CIRCUITOS TERMINAIS, INSTALADO EM PAREDE - FORNECIMENTO E INSTALAÇÃO. AF_12/2015</t>
  </si>
  <si>
    <t>SUPORTE PARA ELETROCALHA LISA OU PERFURADA EM AÇO GALVANIZADO, LARGURA 500 OU 800 MM E ALTURA 50 MM, ESPAÇADO A CADA 1,5 M, EM PERFILADO DE SEÇÃO 38X76 MM, POR METRO DE ELETRECOLHA FIXADA. AF_07/2017</t>
  </si>
  <si>
    <t>FIXAÇÃO DE TUBOS HORIZONTAIS DE PVC, CPVC OU COBRE DIÂMETROS MENORES OU IGUAIS A 40 MM OU ELETROCALHAS ATÉ 150MM DE LARGURA, COM ABRAÇADEIRA METÁLICA RÍGIDA TIPO D 1/2, FIXADA EM PERFILADO EM LAJE. AF_05/2015</t>
  </si>
  <si>
    <t>ELETROCALHA 50X50X3000 MM PERFURADA COM TAMPA</t>
  </si>
  <si>
    <t>UNIDADE</t>
  </si>
  <si>
    <t>CONEXÃO CURVA 90º HORIZONTAL ELETROCALHA</t>
  </si>
  <si>
    <t>CONEXÃO ELETROCALHA/ELETRODUTO SAÍDA VERTICAL</t>
  </si>
  <si>
    <t>CONEXÃO TE HORIZONTAL 90º ELETROCALHA 50X50MM</t>
  </si>
  <si>
    <t>CONEXÃO ELETROCALHA/ELETROCALHA -'EMENDA'-50X50MM</t>
  </si>
  <si>
    <t>ILUMINAÇÃO</t>
  </si>
  <si>
    <t>TOMADAS - (14 unidades)</t>
  </si>
  <si>
    <t>TOMADA MÉDIA DE EMBUTIR (1 MÓDULO), 2P+T 20 A, INCLUINDO SUPORTE E PLACA - FORNECIMENTO E INSTALAÇÃO. AF_12/2015</t>
  </si>
  <si>
    <t>Ar-Condicionado (4 unidades)</t>
  </si>
  <si>
    <t>Instalação de Telefone (10 pontos) e Internet (14 pontos)</t>
  </si>
  <si>
    <t>TOMADA RJ45, 8 FIOS  (FORNECIMENTO E INSTALAÇÃO)</t>
  </si>
  <si>
    <t>CABO TELEFÔNICO CTP-APL-50 20 PARES INSTALADO EM ENTRADA DE EDIFICAÇÃO - FORNECIMENTO E INSTALAÇÃO. AF_11/2019</t>
  </si>
  <si>
    <t>CABO TELEFÔNICO CI-50 20 PARES INSTALADO EM ENTRADA DE EDIFICAÇÃO - FORNECIMENTO E INSTALAÇÃO. AF_11/2019</t>
  </si>
  <si>
    <t>CABO ELETRÔNICO CATEGORIA 6, INSTALADO EM EDIFICAÇÃO INSTITUCIONAL - FORNECIMENTO E INSTALAÇÃO. AF_11/2019</t>
  </si>
  <si>
    <t>1.2.1</t>
  </si>
  <si>
    <t>1.2.2</t>
  </si>
  <si>
    <t>1.3</t>
  </si>
  <si>
    <t>1.3.1</t>
  </si>
  <si>
    <t>1.3.2</t>
  </si>
  <si>
    <t>1.4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</si>
  <si>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</si>
  <si>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</si>
  <si>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</si>
  <si>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</si>
  <si>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</si>
  <si>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</si>
  <si>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</si>
  <si>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</si>
  <si>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</si>
  <si>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</si>
  <si>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1.5</t>
  </si>
  <si>
    <t>1.5.1</t>
  </si>
  <si>
    <t>1.5.2</t>
  </si>
  <si>
    <t>1.5.3</t>
  </si>
  <si>
    <t>1.5.4</t>
  </si>
  <si>
    <t>1.5.5</t>
  </si>
  <si>
    <t>1.5.6</t>
  </si>
  <si>
    <t>1.5.7</t>
  </si>
  <si>
    <t>1.6</t>
  </si>
  <si>
    <t>1.8</t>
  </si>
  <si>
    <t>1.81.</t>
  </si>
  <si>
    <t>1.8.2</t>
  </si>
  <si>
    <t>1.8.3</t>
  </si>
  <si>
    <t>1.8.4</t>
  </si>
  <si>
    <t>1.8.5</t>
  </si>
  <si>
    <t>1.8.6</t>
  </si>
  <si>
    <t>1.8.7</t>
  </si>
  <si>
    <t>1.8.8</t>
  </si>
  <si>
    <t>1.8.9</t>
  </si>
  <si>
    <t>1.6.1</t>
  </si>
  <si>
    <t>1.6.2</t>
  </si>
  <si>
    <t>1.6.3</t>
  </si>
  <si>
    <t>1.6.4</t>
  </si>
  <si>
    <t>1.6.5</t>
  </si>
  <si>
    <t>1.6.6</t>
  </si>
  <si>
    <t>1.6.7</t>
  </si>
  <si>
    <t>1.7</t>
  </si>
  <si>
    <t>1.7.1</t>
  </si>
  <si>
    <t>1.7.2</t>
  </si>
  <si>
    <t>OBJETO: REFORMA PREFEITURA - AUDITÓRIO</t>
  </si>
  <si>
    <t>REFORMA - AUDITÓRIO</t>
  </si>
  <si>
    <t>CORONEL VIVIDA, XX DE XXXXXXX DE 2021</t>
  </si>
  <si>
    <t>97637</t>
  </si>
  <si>
    <t>97644</t>
  </si>
  <si>
    <t>COMP 3</t>
  </si>
  <si>
    <t>96486</t>
  </si>
  <si>
    <t>96121</t>
  </si>
  <si>
    <t>88497</t>
  </si>
  <si>
    <t>88489</t>
  </si>
  <si>
    <t>101878</t>
  </si>
  <si>
    <t>91933</t>
  </si>
  <si>
    <t>91872</t>
  </si>
  <si>
    <t>96563</t>
  </si>
  <si>
    <t>91170</t>
  </si>
  <si>
    <t>COT 1</t>
  </si>
  <si>
    <t>COT 2</t>
  </si>
  <si>
    <t>COT 4</t>
  </si>
  <si>
    <t>COT 3</t>
  </si>
  <si>
    <t>COT 5</t>
  </si>
  <si>
    <t>100905</t>
  </si>
  <si>
    <t>91927</t>
  </si>
  <si>
    <t>91871</t>
  </si>
  <si>
    <t>39128</t>
  </si>
  <si>
    <t>39334</t>
  </si>
  <si>
    <t>39346</t>
  </si>
  <si>
    <t>92022</t>
  </si>
  <si>
    <t>93654</t>
  </si>
  <si>
    <t>91997</t>
  </si>
  <si>
    <t>39352</t>
  </si>
  <si>
    <t>93662</t>
  </si>
  <si>
    <t>91929</t>
  </si>
  <si>
    <t>91840</t>
  </si>
  <si>
    <t>COMP 1</t>
  </si>
  <si>
    <t>COMP 2</t>
  </si>
  <si>
    <t>39351</t>
  </si>
  <si>
    <t>98401</t>
  </si>
  <si>
    <t>98268</t>
  </si>
  <si>
    <t>98297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</si>
</sst>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0.000%"/>
    <numFmt numFmtId="165" formatCode="_(&quot;R$ &quot;* #,##0.00_);_(&quot;R$ &quot;* \(#,##0.00\);_(&quot;R$ &quot;* \-??_);_(@_)"/>
  </numFmts>
  <fonts count="2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b/>
      <sz val="15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  <fill>
      <patternFill patternType="solid">
        <fgColor indexed="31"/>
        <bgColor indexed="42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25" fillId="0" borderId="0" applyFill="0" applyBorder="0" applyAlignment="0" applyProtection="0"/>
    <xf numFmtId="0" fontId="25" fillId="0" borderId="0"/>
  </cellStyleXfs>
  <cellXfs count="185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8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9" xfId="0" applyNumberFormat="1" applyFont="1" applyFill="1" applyBorder="1" applyAlignment="1" applyProtection="1">
      <alignment vertical="center"/>
    </xf>
    <xf numFmtId="0" fontId="2" fillId="0" borderId="28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1" fillId="0" borderId="28" xfId="0" applyFont="1" applyFill="1" applyBorder="1" applyAlignment="1" applyProtection="1">
      <alignment vertical="center"/>
    </xf>
    <xf numFmtId="0" fontId="2" fillId="0" borderId="28" xfId="0" applyFont="1" applyFill="1" applyBorder="1" applyAlignment="1" applyProtection="1">
      <alignment horizontal="left" vertical="center"/>
    </xf>
    <xf numFmtId="0" fontId="2" fillId="0" borderId="20" xfId="0" applyFont="1" applyFill="1" applyBorder="1" applyAlignment="1" applyProtection="1">
      <alignment horizontal="left" vertical="center"/>
    </xf>
    <xf numFmtId="0" fontId="14" fillId="0" borderId="15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19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0" xfId="0" applyFont="1" applyBorder="1"/>
    <xf numFmtId="0" fontId="15" fillId="0" borderId="22" xfId="0" applyFont="1" applyBorder="1"/>
    <xf numFmtId="0" fontId="15" fillId="0" borderId="31" xfId="0" applyFont="1" applyFill="1" applyBorder="1" applyAlignment="1">
      <alignment horizontal="center"/>
    </xf>
    <xf numFmtId="10" fontId="15" fillId="6" borderId="31" xfId="1" applyNumberFormat="1" applyFont="1" applyFill="1" applyBorder="1" applyProtection="1">
      <protection locked="0"/>
    </xf>
    <xf numFmtId="0" fontId="15" fillId="0" borderId="25" xfId="0" applyFont="1" applyBorder="1"/>
    <xf numFmtId="0" fontId="15" fillId="0" borderId="5" xfId="0" applyFont="1" applyBorder="1"/>
    <xf numFmtId="0" fontId="15" fillId="0" borderId="32" xfId="0" applyFont="1" applyFill="1" applyBorder="1" applyAlignment="1">
      <alignment horizontal="center"/>
    </xf>
    <xf numFmtId="10" fontId="15" fillId="6" borderId="32" xfId="1" applyNumberFormat="1" applyFont="1" applyFill="1" applyBorder="1" applyProtection="1">
      <protection locked="0"/>
    </xf>
    <xf numFmtId="0" fontId="15" fillId="0" borderId="27" xfId="0" applyFont="1" applyBorder="1"/>
    <xf numFmtId="0" fontId="15" fillId="0" borderId="3" xfId="0" applyFont="1" applyBorder="1"/>
    <xf numFmtId="10" fontId="15" fillId="6" borderId="33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6" xfId="0" applyFont="1" applyBorder="1"/>
    <xf numFmtId="0" fontId="15" fillId="0" borderId="29" xfId="0" applyFont="1" applyFill="1" applyBorder="1" applyAlignment="1">
      <alignment horizontal="center"/>
    </xf>
    <xf numFmtId="0" fontId="15" fillId="0" borderId="12" xfId="0" applyFont="1" applyBorder="1"/>
    <xf numFmtId="10" fontId="15" fillId="0" borderId="32" xfId="1" applyNumberFormat="1" applyFont="1" applyFill="1" applyBorder="1" applyProtection="1"/>
    <xf numFmtId="0" fontId="15" fillId="0" borderId="24" xfId="0" applyFont="1" applyBorder="1"/>
    <xf numFmtId="0" fontId="15" fillId="0" borderId="0" xfId="0" applyFont="1" applyBorder="1"/>
    <xf numFmtId="0" fontId="15" fillId="0" borderId="34" xfId="0" applyFont="1" applyBorder="1"/>
    <xf numFmtId="10" fontId="15" fillId="0" borderId="33" xfId="1" applyNumberFormat="1" applyFont="1" applyFill="1" applyBorder="1" applyAlignment="1" applyProtection="1">
      <alignment horizontal="right"/>
    </xf>
    <xf numFmtId="0" fontId="15" fillId="0" borderId="28" xfId="0" applyFont="1" applyBorder="1"/>
    <xf numFmtId="10" fontId="15" fillId="0" borderId="11" xfId="1" applyNumberFormat="1" applyFont="1" applyFill="1" applyBorder="1"/>
    <xf numFmtId="0" fontId="17" fillId="0" borderId="19" xfId="0" applyFont="1" applyFill="1" applyBorder="1"/>
    <xf numFmtId="0" fontId="17" fillId="0" borderId="28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6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2" xfId="0" applyFont="1" applyBorder="1" applyAlignment="1">
      <alignment vertical="center" wrapText="1"/>
    </xf>
    <xf numFmtId="0" fontId="22" fillId="0" borderId="22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6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29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7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3" xfId="0" applyNumberFormat="1" applyFont="1" applyFill="1" applyBorder="1" applyAlignment="1" applyProtection="1">
      <protection locked="0"/>
    </xf>
    <xf numFmtId="4" fontId="1" fillId="4" borderId="23" xfId="0" applyNumberFormat="1" applyFont="1" applyFill="1" applyBorder="1" applyAlignment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4" fontId="1" fillId="3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0" fontId="2" fillId="0" borderId="37" xfId="0" applyFont="1" applyBorder="1" applyAlignment="1" applyProtection="1">
      <alignment horizontal="center" vertical="center"/>
    </xf>
    <xf numFmtId="0" fontId="2" fillId="0" borderId="40" xfId="0" applyFont="1" applyBorder="1" applyAlignment="1" applyProtection="1">
      <alignment horizontal="center" vertical="center"/>
    </xf>
    <xf numFmtId="0" fontId="1" fillId="0" borderId="41" xfId="0" applyFont="1" applyBorder="1" applyAlignment="1" applyProtection="1">
      <alignment horizontal="center" vertical="top"/>
    </xf>
    <xf numFmtId="4" fontId="1" fillId="0" borderId="35" xfId="0" applyNumberFormat="1" applyFont="1" applyBorder="1" applyAlignment="1" applyProtection="1"/>
    <xf numFmtId="0" fontId="2" fillId="0" borderId="42" xfId="0" applyFont="1" applyBorder="1" applyAlignment="1" applyProtection="1">
      <alignment horizontal="center" vertical="center"/>
    </xf>
    <xf numFmtId="0" fontId="2" fillId="0" borderId="43" xfId="0" applyFont="1" applyBorder="1" applyAlignment="1" applyProtection="1">
      <alignment horizontal="center" vertical="center"/>
    </xf>
    <xf numFmtId="0" fontId="2" fillId="0" borderId="44" xfId="0" applyFont="1" applyBorder="1" applyAlignment="1" applyProtection="1">
      <alignment horizontal="center" vertical="center"/>
    </xf>
    <xf numFmtId="0" fontId="2" fillId="0" borderId="45" xfId="0" applyFont="1" applyBorder="1" applyAlignment="1" applyProtection="1">
      <alignment horizontal="right" vertical="center"/>
    </xf>
    <xf numFmtId="0" fontId="2" fillId="5" borderId="46" xfId="0" applyFont="1" applyFill="1" applyBorder="1" applyAlignment="1" applyProtection="1">
      <alignment vertical="center"/>
    </xf>
    <xf numFmtId="43" fontId="1" fillId="2" borderId="2" xfId="2" applyFont="1" applyFill="1" applyBorder="1" applyAlignment="1" applyProtection="1"/>
    <xf numFmtId="43" fontId="1" fillId="3" borderId="2" xfId="2" applyFont="1" applyFill="1" applyBorder="1" applyAlignment="1" applyProtection="1">
      <protection locked="0"/>
    </xf>
    <xf numFmtId="43" fontId="4" fillId="0" borderId="0" xfId="0" applyNumberFormat="1" applyFont="1" applyAlignment="1">
      <alignment horizontal="center"/>
    </xf>
    <xf numFmtId="0" fontId="2" fillId="0" borderId="41" xfId="0" applyFont="1" applyBorder="1" applyAlignment="1" applyProtection="1">
      <alignment horizontal="center" vertical="top"/>
    </xf>
    <xf numFmtId="4" fontId="2" fillId="0" borderId="2" xfId="0" applyNumberFormat="1" applyFont="1" applyBorder="1" applyAlignment="1" applyProtection="1">
      <alignment horizontal="justify" vertical="top" wrapText="1"/>
    </xf>
    <xf numFmtId="4" fontId="2" fillId="0" borderId="2" xfId="0" applyNumberFormat="1" applyFont="1" applyBorder="1" applyAlignment="1" applyProtection="1"/>
    <xf numFmtId="10" fontId="2" fillId="0" borderId="2" xfId="1" applyNumberFormat="1" applyFont="1" applyBorder="1" applyAlignment="1" applyProtection="1"/>
    <xf numFmtId="9" fontId="2" fillId="0" borderId="2" xfId="1" applyFont="1" applyBorder="1" applyAlignment="1" applyProtection="1"/>
    <xf numFmtId="0" fontId="4" fillId="0" borderId="0" xfId="0" applyFont="1"/>
    <xf numFmtId="0" fontId="4" fillId="0" borderId="0" xfId="0" applyFont="1" applyAlignment="1">
      <alignment horizontal="center"/>
    </xf>
    <xf numFmtId="43" fontId="4" fillId="0" borderId="0" xfId="0" applyNumberFormat="1" applyFont="1"/>
    <xf numFmtId="4" fontId="27" fillId="0" borderId="49" xfId="4" applyNumberFormat="1" applyFont="1" applyFill="1" applyBorder="1" applyAlignment="1" applyProtection="1">
      <alignment horizontal="center" vertical="center" wrapText="1"/>
    </xf>
    <xf numFmtId="0" fontId="5" fillId="0" borderId="49" xfId="4" applyFont="1" applyFill="1" applyBorder="1" applyAlignment="1" applyProtection="1">
      <alignment horizontal="center" vertical="center"/>
    </xf>
    <xf numFmtId="4" fontId="27" fillId="0" borderId="49" xfId="4" applyNumberFormat="1" applyFont="1" applyFill="1" applyBorder="1" applyAlignment="1" applyProtection="1">
      <alignment horizontal="center" vertical="center"/>
    </xf>
    <xf numFmtId="4" fontId="27" fillId="0" borderId="50" xfId="4" applyNumberFormat="1" applyFont="1" applyFill="1" applyBorder="1" applyAlignment="1" applyProtection="1">
      <alignment horizontal="center" vertical="center"/>
    </xf>
    <xf numFmtId="0" fontId="5" fillId="0" borderId="51" xfId="4" applyFont="1" applyFill="1" applyBorder="1" applyAlignment="1" applyProtection="1">
      <alignment horizontal="center" vertical="center"/>
    </xf>
    <xf numFmtId="10" fontId="0" fillId="0" borderId="11" xfId="1" applyNumberFormat="1" applyFont="1" applyBorder="1"/>
    <xf numFmtId="4" fontId="27" fillId="0" borderId="50" xfId="4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justify" vertical="center" wrapText="1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 vertical="center" wrapText="1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3" xfId="0" applyFont="1" applyFill="1" applyBorder="1" applyAlignment="1" applyProtection="1">
      <alignment horizontal="center" vertical="top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2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" fillId="2" borderId="5" xfId="0" applyFont="1" applyFill="1" applyBorder="1" applyAlignment="1" applyProtection="1">
      <alignment horizontal="center" vertical="top" wrapText="1"/>
    </xf>
    <xf numFmtId="0" fontId="1" fillId="2" borderId="6" xfId="0" applyFont="1" applyFill="1" applyBorder="1" applyAlignment="1" applyProtection="1">
      <alignment horizontal="center" vertical="top" wrapText="1"/>
    </xf>
    <xf numFmtId="4" fontId="2" fillId="0" borderId="11" xfId="0" applyNumberFormat="1" applyFont="1" applyBorder="1" applyAlignment="1" applyProtection="1">
      <alignment horizontal="right" vertical="center"/>
    </xf>
    <xf numFmtId="4" fontId="2" fillId="0" borderId="46" xfId="0" applyNumberFormat="1" applyFont="1" applyBorder="1" applyAlignment="1" applyProtection="1">
      <alignment horizontal="right" vertical="center"/>
    </xf>
    <xf numFmtId="0" fontId="2" fillId="0" borderId="37" xfId="0" applyFont="1" applyBorder="1" applyAlignment="1" applyProtection="1">
      <alignment horizontal="center" vertical="center"/>
    </xf>
    <xf numFmtId="0" fontId="2" fillId="0" borderId="38" xfId="0" applyFont="1" applyBorder="1" applyAlignment="1" applyProtection="1">
      <alignment horizontal="center" vertical="center"/>
    </xf>
    <xf numFmtId="4" fontId="2" fillId="0" borderId="40" xfId="0" applyNumberFormat="1" applyFont="1" applyBorder="1" applyAlignment="1" applyProtection="1">
      <alignment horizontal="right" vertical="center"/>
    </xf>
    <xf numFmtId="4" fontId="2" fillId="0" borderId="47" xfId="0" applyNumberFormat="1" applyFont="1" applyBorder="1" applyAlignment="1" applyProtection="1">
      <alignment horizontal="right" vertical="center"/>
    </xf>
    <xf numFmtId="0" fontId="24" fillId="0" borderId="0" xfId="0" applyFont="1" applyFill="1" applyBorder="1" applyAlignment="1" applyProtection="1">
      <alignment horizontal="center" vertical="center"/>
    </xf>
    <xf numFmtId="0" fontId="2" fillId="0" borderId="36" xfId="0" applyFont="1" applyBorder="1" applyAlignment="1" applyProtection="1">
      <alignment horizontal="center" vertical="center"/>
    </xf>
    <xf numFmtId="0" fontId="2" fillId="0" borderId="3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37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165" fontId="26" fillId="7" borderId="48" xfId="3" applyFont="1" applyFill="1" applyBorder="1" applyAlignment="1" applyProtection="1">
      <alignment horizontal="left"/>
      <protection locked="0"/>
    </xf>
    <xf numFmtId="0" fontId="17" fillId="0" borderId="0" xfId="0" applyFont="1" applyAlignment="1">
      <alignment horizontal="center"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4" fillId="0" borderId="21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15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3" fillId="0" borderId="17" xfId="0" applyNumberFormat="1" applyFont="1" applyFill="1" applyBorder="1" applyAlignment="1" applyProtection="1">
      <alignment horizontal="left" vertical="center"/>
    </xf>
    <xf numFmtId="0" fontId="13" fillId="0" borderId="21" xfId="0" applyNumberFormat="1" applyFont="1" applyFill="1" applyBorder="1" applyAlignment="1" applyProtection="1">
      <alignment horizontal="left" vertical="center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4" fillId="0" borderId="15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5" fillId="0" borderId="0" xfId="0" applyFont="1" applyFill="1" applyAlignment="1">
      <alignment horizontal="left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6" borderId="0" xfId="0" applyFont="1" applyFill="1" applyAlignment="1" applyProtection="1">
      <alignment horizontal="left" vertical="center" wrapText="1"/>
      <protection locked="0"/>
    </xf>
    <xf numFmtId="0" fontId="15" fillId="6" borderId="0" xfId="0" applyFont="1" applyFill="1" applyAlignment="1" applyProtection="1">
      <alignment horizontal="left" vertical="center" wrapText="1"/>
      <protection locked="0"/>
    </xf>
  </cellXfs>
  <cellStyles count="5">
    <cellStyle name="Moeda_Composicao BDI v2.1" xfId="3" xr:uid="{00000000-0005-0000-0000-000000000000}"/>
    <cellStyle name="Normal" xfId="0" builtinId="0"/>
    <cellStyle name="Normal 2" xfId="4" xr:uid="{00000000-0005-0000-0000-000002000000}"/>
    <cellStyle name="Porcentagem" xfId="1" builtinId="5"/>
    <cellStyle name="Vírgula" xfId="2" builtinId="3"/>
  </cellStyles>
  <dxfs count="24">
    <dxf>
      <font>
        <b val="0"/>
        <condense val="0"/>
        <extend val="0"/>
        <color indexed="17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condense val="0"/>
        <extend val="0"/>
        <color indexed="10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condense val="0"/>
        <extend val="0"/>
        <color indexed="17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condense val="0"/>
        <extend val="0"/>
        <color indexed="10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EAN%20Felipe%20M/OBRAS%202021/REFORMA%20PREFEITURA%20-%20LICITA&#199;&#195;O%20E%20AUDITORIO/Reforma%20-%20Audit&#243;rio/VERSAO%20FINAL%2001-02/LICITA&#199;&#195;O/PLANILHA%20M&#218;LTIPLA%20V3.0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JEAN%20Felipe%20M/OBRAS%202021/REFORMA%20PREFEITURA%20-%20LICITA&#199;&#195;O%20E%20AUDITORIO/Reforma%20-%20Licita&#231;&#227;o/Versao%205%20-%20TOMADA%20DE%20PRE&#199;O/SINAPI-reforma%20prefeitura%20-%20licita&#231;&#227;o%20-V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>
        <row r="138">
          <cell r="A138" t="str">
            <v>(SELECIONAR)</v>
          </cell>
        </row>
        <row r="139">
          <cell r="A139" t="str">
            <v>Construção e Reforma de Edifícios</v>
          </cell>
        </row>
        <row r="140">
          <cell r="A140" t="str">
            <v>Construção de Praças Urbanas, Rodovias, Ferrovias e recapeamento e pavimentação de vias urbanas</v>
          </cell>
        </row>
        <row r="141">
          <cell r="A141" t="str">
            <v>Construção de Redes de Abastecimento de Água, Coleta de Esgoto</v>
          </cell>
        </row>
        <row r="142">
          <cell r="A142" t="str">
            <v>Construção e Manutenção de Estações e Redes de Distribuição de Energia Elétrica</v>
          </cell>
        </row>
        <row r="143">
          <cell r="A143" t="str">
            <v>Obras Portuárias, Marítimas e Fluviais</v>
          </cell>
        </row>
        <row r="144">
          <cell r="A144" t="str">
            <v>Fornecimento de Materiais e Equipamentos (aquisição indireta - em conjunto com licitação de obras)</v>
          </cell>
        </row>
        <row r="145">
          <cell r="A145" t="str">
            <v>Fornecimento de Materiais e Equipamentos (aquisição direta)</v>
          </cell>
        </row>
        <row r="146">
          <cell r="A146" t="str">
            <v>Estudos e Projetos, Planos e Gerenciamento e outros correlatos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EVENTOS"/>
      <sheetName val="ORÇAMENTO"/>
      <sheetName val="CÁLCULO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2"/>
  <sheetViews>
    <sheetView tabSelected="1" workbookViewId="0">
      <selection activeCell="I54" sqref="I54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8" max="8" width="12.5703125" style="124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6"/>
      <c r="B1" s="26"/>
      <c r="C1" s="26"/>
      <c r="D1" s="26"/>
      <c r="E1" s="26"/>
      <c r="F1" s="26"/>
      <c r="G1" s="26"/>
      <c r="K1" s="139" t="s">
        <v>21</v>
      </c>
    </row>
    <row r="2" spans="1:13" ht="15" customHeight="1" x14ac:dyDescent="0.25">
      <c r="A2" s="26"/>
      <c r="B2" s="26"/>
      <c r="C2" s="26"/>
      <c r="D2" s="26"/>
      <c r="E2" s="26"/>
      <c r="F2" s="26"/>
      <c r="G2" s="26"/>
      <c r="I2" s="142" t="s">
        <v>8</v>
      </c>
      <c r="K2" s="140"/>
    </row>
    <row r="3" spans="1:13" ht="15" customHeight="1" x14ac:dyDescent="0.25">
      <c r="A3" s="26"/>
      <c r="B3" s="26"/>
      <c r="C3" s="27"/>
      <c r="D3" s="26"/>
      <c r="E3" s="26"/>
      <c r="F3" s="26"/>
      <c r="G3" s="26"/>
      <c r="I3" s="143"/>
      <c r="K3" s="140"/>
    </row>
    <row r="4" spans="1:13" ht="15" customHeight="1" x14ac:dyDescent="0.25">
      <c r="A4" s="26"/>
      <c r="B4" s="26"/>
      <c r="C4" s="27"/>
      <c r="D4" s="26"/>
      <c r="E4" s="26"/>
      <c r="F4" s="26"/>
      <c r="G4" s="26"/>
      <c r="I4" s="143"/>
      <c r="K4" s="140"/>
    </row>
    <row r="5" spans="1:13" ht="15" customHeight="1" x14ac:dyDescent="0.25">
      <c r="A5" s="26"/>
      <c r="B5" s="26"/>
      <c r="C5" s="26"/>
      <c r="D5" s="26"/>
      <c r="E5" s="26"/>
      <c r="F5" s="26"/>
      <c r="G5" s="26"/>
      <c r="I5" s="143"/>
      <c r="K5" s="140"/>
    </row>
    <row r="6" spans="1:13" ht="15" customHeight="1" x14ac:dyDescent="0.25">
      <c r="A6" s="26"/>
      <c r="B6" s="26"/>
      <c r="C6" s="26"/>
      <c r="D6" s="26"/>
      <c r="E6" s="26"/>
      <c r="F6" s="26"/>
      <c r="G6" s="26"/>
      <c r="I6" s="144"/>
      <c r="K6" s="140"/>
    </row>
    <row r="7" spans="1:13" ht="15.75" customHeight="1" x14ac:dyDescent="0.25">
      <c r="A7" s="137" t="s">
        <v>189</v>
      </c>
      <c r="B7" s="137"/>
      <c r="C7" s="137"/>
      <c r="D7" s="137"/>
      <c r="E7" s="137"/>
      <c r="F7" s="137"/>
      <c r="G7" s="137"/>
      <c r="K7" s="140"/>
    </row>
    <row r="8" spans="1:13" ht="15" customHeight="1" x14ac:dyDescent="0.25">
      <c r="A8" s="145" t="s">
        <v>117</v>
      </c>
      <c r="B8" s="145"/>
      <c r="C8" s="145"/>
      <c r="D8" s="145"/>
      <c r="E8" s="145"/>
      <c r="F8" s="145"/>
      <c r="G8" s="145"/>
      <c r="K8" s="140"/>
      <c r="L8" s="9" t="s">
        <v>9</v>
      </c>
    </row>
    <row r="9" spans="1:13" ht="15" customHeight="1" x14ac:dyDescent="0.25">
      <c r="A9" s="146"/>
      <c r="B9" s="147"/>
      <c r="C9" s="147"/>
      <c r="D9" s="147"/>
      <c r="E9" s="147"/>
      <c r="F9" s="147"/>
      <c r="G9" s="148"/>
      <c r="K9" s="141"/>
      <c r="L9" s="9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H10" s="125" t="s">
        <v>116</v>
      </c>
      <c r="I10" s="10" t="s">
        <v>19</v>
      </c>
      <c r="J10" s="10" t="s">
        <v>20</v>
      </c>
      <c r="K10" s="12">
        <v>0</v>
      </c>
      <c r="L10" s="9" t="s">
        <v>7</v>
      </c>
      <c r="M10" s="9">
        <f>G63</f>
        <v>26669.72</v>
      </c>
    </row>
    <row r="11" spans="1:13" s="1" customFormat="1" x14ac:dyDescent="0.25">
      <c r="A11" s="28" t="s">
        <v>76</v>
      </c>
      <c r="B11" s="28"/>
      <c r="C11" s="29" t="s">
        <v>190</v>
      </c>
      <c r="D11" s="6"/>
      <c r="E11" s="7"/>
      <c r="F11" s="116"/>
      <c r="G11" s="116"/>
      <c r="I11" s="117">
        <f t="shared" ref="I11:I12" si="0">ROUND(L11-(L11*$K$10),2)</f>
        <v>0</v>
      </c>
      <c r="L11" s="9"/>
    </row>
    <row r="12" spans="1:13" s="1" customFormat="1" x14ac:dyDescent="0.25">
      <c r="A12" s="28" t="s">
        <v>77</v>
      </c>
      <c r="B12" s="28"/>
      <c r="C12" s="29" t="s">
        <v>90</v>
      </c>
      <c r="D12" s="6"/>
      <c r="E12" s="7"/>
      <c r="F12" s="116"/>
      <c r="G12" s="116"/>
      <c r="H12" s="118">
        <f>SUM(G13:G15)</f>
        <v>1418.03</v>
      </c>
      <c r="I12" s="117">
        <f t="shared" si="0"/>
        <v>0</v>
      </c>
      <c r="L12" s="9"/>
    </row>
    <row r="13" spans="1:13" s="1" customFormat="1" ht="22.5" x14ac:dyDescent="0.25">
      <c r="A13" s="6" t="s">
        <v>78</v>
      </c>
      <c r="B13" s="6" t="s">
        <v>192</v>
      </c>
      <c r="C13" s="5" t="s">
        <v>119</v>
      </c>
      <c r="D13" s="6" t="s">
        <v>113</v>
      </c>
      <c r="E13" s="7">
        <v>30.45</v>
      </c>
      <c r="F13" s="116">
        <f t="shared" ref="F13" si="1">ROUND(I13,2)</f>
        <v>2.91</v>
      </c>
      <c r="G13" s="116">
        <f t="shared" ref="G13" si="2">ROUND(F13*E13,2)</f>
        <v>88.61</v>
      </c>
      <c r="H13" s="125"/>
      <c r="I13" s="117">
        <f t="shared" ref="I13:I61" si="3">ROUND(L13-(L13*$K$10),2)</f>
        <v>2.91</v>
      </c>
      <c r="L13" s="9">
        <v>2.91</v>
      </c>
    </row>
    <row r="14" spans="1:13" s="1" customFormat="1" ht="22.5" x14ac:dyDescent="0.25">
      <c r="A14" s="6" t="s">
        <v>79</v>
      </c>
      <c r="B14" s="6" t="s">
        <v>193</v>
      </c>
      <c r="C14" s="5" t="s">
        <v>120</v>
      </c>
      <c r="D14" s="6" t="s">
        <v>113</v>
      </c>
      <c r="E14" s="7">
        <v>3.67</v>
      </c>
      <c r="F14" s="116">
        <f t="shared" ref="F14" si="4">ROUND(I14,2)</f>
        <v>9.7200000000000006</v>
      </c>
      <c r="G14" s="116">
        <f t="shared" ref="G14" si="5">ROUND(F14*E14,2)</f>
        <v>35.67</v>
      </c>
      <c r="H14" s="125"/>
      <c r="I14" s="117">
        <f t="shared" si="3"/>
        <v>9.7200000000000006</v>
      </c>
      <c r="L14" s="9">
        <v>9.7200000000000006</v>
      </c>
    </row>
    <row r="15" spans="1:13" s="1" customFormat="1" ht="33.75" x14ac:dyDescent="0.25">
      <c r="A15" s="6" t="s">
        <v>85</v>
      </c>
      <c r="B15" s="6" t="s">
        <v>194</v>
      </c>
      <c r="C15" s="5" t="s">
        <v>121</v>
      </c>
      <c r="D15" s="6" t="s">
        <v>122</v>
      </c>
      <c r="E15" s="7">
        <v>3.67</v>
      </c>
      <c r="F15" s="116">
        <f t="shared" ref="F15:F61" si="6">ROUND(I15,2)</f>
        <v>352.52</v>
      </c>
      <c r="G15" s="116">
        <f t="shared" ref="G15:G61" si="7">ROUND(F15*E15,2)</f>
        <v>1293.75</v>
      </c>
      <c r="H15" s="118"/>
      <c r="I15" s="117">
        <f t="shared" si="3"/>
        <v>352.52</v>
      </c>
      <c r="L15" s="9">
        <v>352.52</v>
      </c>
    </row>
    <row r="16" spans="1:13" s="1" customFormat="1" x14ac:dyDescent="0.25">
      <c r="A16" s="134" t="s">
        <v>123</v>
      </c>
      <c r="B16" s="134"/>
      <c r="C16" s="135" t="s">
        <v>91</v>
      </c>
      <c r="D16" s="6"/>
      <c r="E16" s="7"/>
      <c r="F16" s="116">
        <f t="shared" si="6"/>
        <v>0</v>
      </c>
      <c r="G16" s="116">
        <f t="shared" si="7"/>
        <v>0</v>
      </c>
      <c r="H16" s="118">
        <f>SUM(G17:G19)</f>
        <v>9358.4600000000009</v>
      </c>
      <c r="I16" s="117">
        <f t="shared" si="3"/>
        <v>0</v>
      </c>
      <c r="L16" s="9">
        <v>0</v>
      </c>
    </row>
    <row r="17" spans="1:12" s="1" customFormat="1" ht="22.5" x14ac:dyDescent="0.25">
      <c r="A17" s="6" t="s">
        <v>144</v>
      </c>
      <c r="B17" s="6" t="s">
        <v>195</v>
      </c>
      <c r="C17" s="5" t="s">
        <v>92</v>
      </c>
      <c r="D17" s="6" t="s">
        <v>113</v>
      </c>
      <c r="E17" s="7">
        <v>126.08</v>
      </c>
      <c r="F17" s="116">
        <f t="shared" si="6"/>
        <v>70.239999999999995</v>
      </c>
      <c r="G17" s="116">
        <f t="shared" si="7"/>
        <v>8855.86</v>
      </c>
      <c r="H17" s="118"/>
      <c r="I17" s="117">
        <f t="shared" si="3"/>
        <v>70.239999999999995</v>
      </c>
      <c r="L17" s="9">
        <v>70.239999999999995</v>
      </c>
    </row>
    <row r="18" spans="1:12" s="1" customFormat="1" ht="22.5" x14ac:dyDescent="0.25">
      <c r="A18" s="6" t="s">
        <v>145</v>
      </c>
      <c r="B18" s="6" t="s">
        <v>196</v>
      </c>
      <c r="C18" s="5" t="s">
        <v>93</v>
      </c>
      <c r="D18" s="6" t="s">
        <v>75</v>
      </c>
      <c r="E18" s="7">
        <v>46.28</v>
      </c>
      <c r="F18" s="116">
        <f t="shared" si="6"/>
        <v>10.86</v>
      </c>
      <c r="G18" s="116">
        <f t="shared" si="7"/>
        <v>502.6</v>
      </c>
      <c r="H18" s="118"/>
      <c r="I18" s="117">
        <f t="shared" si="3"/>
        <v>10.86</v>
      </c>
      <c r="L18" s="9">
        <v>10.86</v>
      </c>
    </row>
    <row r="19" spans="1:12" s="1" customFormat="1" x14ac:dyDescent="0.25">
      <c r="A19" s="28" t="s">
        <v>146</v>
      </c>
      <c r="B19" s="6"/>
      <c r="C19" s="29" t="s">
        <v>94</v>
      </c>
      <c r="D19" s="6"/>
      <c r="E19" s="7"/>
      <c r="F19" s="116">
        <f t="shared" si="6"/>
        <v>0</v>
      </c>
      <c r="G19" s="116">
        <f t="shared" si="7"/>
        <v>0</v>
      </c>
      <c r="H19" s="118">
        <f>SUM(G20:G21)</f>
        <v>2163.7399999999998</v>
      </c>
      <c r="I19" s="117">
        <f t="shared" si="3"/>
        <v>0</v>
      </c>
      <c r="L19" s="9">
        <v>0</v>
      </c>
    </row>
    <row r="20" spans="1:12" s="1" customFormat="1" ht="22.5" x14ac:dyDescent="0.25">
      <c r="A20" s="6" t="s">
        <v>147</v>
      </c>
      <c r="B20" s="6" t="s">
        <v>197</v>
      </c>
      <c r="C20" s="5" t="s">
        <v>95</v>
      </c>
      <c r="D20" s="6" t="s">
        <v>113</v>
      </c>
      <c r="E20" s="7">
        <v>5</v>
      </c>
      <c r="F20" s="116">
        <f t="shared" si="6"/>
        <v>17.690000000000001</v>
      </c>
      <c r="G20" s="116">
        <f t="shared" si="7"/>
        <v>88.45</v>
      </c>
      <c r="I20" s="117">
        <f t="shared" si="3"/>
        <v>17.690000000000001</v>
      </c>
      <c r="L20" s="9">
        <v>17.690000000000001</v>
      </c>
    </row>
    <row r="21" spans="1:12" s="1" customFormat="1" ht="22.5" x14ac:dyDescent="0.25">
      <c r="A21" s="6" t="s">
        <v>148</v>
      </c>
      <c r="B21" s="6" t="s">
        <v>198</v>
      </c>
      <c r="C21" s="5" t="s">
        <v>96</v>
      </c>
      <c r="D21" s="6" t="s">
        <v>113</v>
      </c>
      <c r="E21" s="7">
        <v>128.74</v>
      </c>
      <c r="F21" s="116">
        <f t="shared" si="6"/>
        <v>16.12</v>
      </c>
      <c r="G21" s="116">
        <f t="shared" si="7"/>
        <v>2075.29</v>
      </c>
      <c r="H21" s="118"/>
      <c r="I21" s="117">
        <f t="shared" si="3"/>
        <v>16.12</v>
      </c>
      <c r="L21" s="9">
        <v>16.12</v>
      </c>
    </row>
    <row r="22" spans="1:12" s="1" customFormat="1" x14ac:dyDescent="0.25">
      <c r="A22" s="28" t="s">
        <v>149</v>
      </c>
      <c r="B22" s="6"/>
      <c r="C22" s="29" t="s">
        <v>97</v>
      </c>
      <c r="D22" s="6"/>
      <c r="E22" s="7"/>
      <c r="F22" s="116">
        <f t="shared" si="6"/>
        <v>0</v>
      </c>
      <c r="G22" s="116">
        <f t="shared" si="7"/>
        <v>0</v>
      </c>
      <c r="H22" s="118">
        <f>SUM(G23:G32)</f>
        <v>3729.2000000000003</v>
      </c>
      <c r="I22" s="117">
        <f t="shared" si="3"/>
        <v>0</v>
      </c>
      <c r="L22" s="9">
        <v>0</v>
      </c>
    </row>
    <row r="23" spans="1:12" s="1" customFormat="1" ht="45" x14ac:dyDescent="0.25">
      <c r="A23" s="6" t="s">
        <v>150</v>
      </c>
      <c r="B23" s="6" t="s">
        <v>199</v>
      </c>
      <c r="C23" s="5" t="s">
        <v>124</v>
      </c>
      <c r="D23" s="6" t="s">
        <v>114</v>
      </c>
      <c r="E23" s="7">
        <v>1</v>
      </c>
      <c r="F23" s="116">
        <f t="shared" si="6"/>
        <v>525.41999999999996</v>
      </c>
      <c r="G23" s="116">
        <f t="shared" si="7"/>
        <v>525.41999999999996</v>
      </c>
      <c r="H23" s="118"/>
      <c r="I23" s="117">
        <f t="shared" si="3"/>
        <v>525.41999999999996</v>
      </c>
      <c r="L23" s="9">
        <v>525.41999999999996</v>
      </c>
    </row>
    <row r="24" spans="1:12" s="1" customFormat="1" ht="33.75" x14ac:dyDescent="0.25">
      <c r="A24" s="6" t="s">
        <v>151</v>
      </c>
      <c r="B24" s="6" t="s">
        <v>200</v>
      </c>
      <c r="C24" s="5" t="s">
        <v>125</v>
      </c>
      <c r="D24" s="6" t="s">
        <v>75</v>
      </c>
      <c r="E24" s="7">
        <v>32.799999999999997</v>
      </c>
      <c r="F24" s="116">
        <f t="shared" si="6"/>
        <v>15.35</v>
      </c>
      <c r="G24" s="116">
        <f t="shared" si="7"/>
        <v>503.48</v>
      </c>
      <c r="H24" s="118"/>
      <c r="I24" s="117">
        <f t="shared" si="3"/>
        <v>15.35</v>
      </c>
      <c r="L24" s="9">
        <v>15.35</v>
      </c>
    </row>
    <row r="25" spans="1:12" s="1" customFormat="1" ht="33.75" x14ac:dyDescent="0.25">
      <c r="A25" s="6" t="s">
        <v>152</v>
      </c>
      <c r="B25" s="6" t="s">
        <v>201</v>
      </c>
      <c r="C25" s="5" t="s">
        <v>126</v>
      </c>
      <c r="D25" s="6" t="s">
        <v>75</v>
      </c>
      <c r="E25" s="7">
        <v>6.15</v>
      </c>
      <c r="F25" s="116">
        <f t="shared" si="6"/>
        <v>17.59</v>
      </c>
      <c r="G25" s="116">
        <f t="shared" si="7"/>
        <v>108.18</v>
      </c>
      <c r="H25" s="118"/>
      <c r="I25" s="117">
        <f t="shared" si="3"/>
        <v>17.59</v>
      </c>
      <c r="L25" s="9">
        <v>17.59</v>
      </c>
    </row>
    <row r="26" spans="1:12" s="1" customFormat="1" ht="45" x14ac:dyDescent="0.25">
      <c r="A26" s="6" t="s">
        <v>153</v>
      </c>
      <c r="B26" s="6" t="s">
        <v>202</v>
      </c>
      <c r="C26" s="5" t="s">
        <v>127</v>
      </c>
      <c r="D26" s="6" t="s">
        <v>75</v>
      </c>
      <c r="E26" s="7">
        <v>49.43</v>
      </c>
      <c r="F26" s="116">
        <f t="shared" si="6"/>
        <v>21.18</v>
      </c>
      <c r="G26" s="116">
        <f t="shared" si="7"/>
        <v>1046.93</v>
      </c>
      <c r="H26" s="118"/>
      <c r="I26" s="117">
        <f t="shared" si="3"/>
        <v>21.18</v>
      </c>
      <c r="L26" s="9">
        <v>21.18</v>
      </c>
    </row>
    <row r="27" spans="1:12" s="1" customFormat="1" ht="45" x14ac:dyDescent="0.25">
      <c r="A27" s="6" t="s">
        <v>154</v>
      </c>
      <c r="B27" s="6" t="s">
        <v>203</v>
      </c>
      <c r="C27" s="5" t="s">
        <v>128</v>
      </c>
      <c r="D27" s="6" t="s">
        <v>75</v>
      </c>
      <c r="E27" s="7">
        <v>49.43</v>
      </c>
      <c r="F27" s="116">
        <f t="shared" si="6"/>
        <v>3.15</v>
      </c>
      <c r="G27" s="116">
        <f t="shared" si="7"/>
        <v>155.69999999999999</v>
      </c>
      <c r="H27" s="118"/>
      <c r="I27" s="117">
        <f t="shared" si="3"/>
        <v>3.15</v>
      </c>
      <c r="L27" s="9">
        <v>3.15</v>
      </c>
    </row>
    <row r="28" spans="1:12" s="1" customFormat="1" x14ac:dyDescent="0.25">
      <c r="A28" s="6" t="s">
        <v>155</v>
      </c>
      <c r="B28" s="6" t="s">
        <v>204</v>
      </c>
      <c r="C28" s="5" t="s">
        <v>129</v>
      </c>
      <c r="D28" s="6" t="s">
        <v>130</v>
      </c>
      <c r="E28" s="7">
        <v>17</v>
      </c>
      <c r="F28" s="116">
        <f t="shared" si="6"/>
        <v>64.94</v>
      </c>
      <c r="G28" s="116">
        <f t="shared" si="7"/>
        <v>1103.98</v>
      </c>
      <c r="H28" s="118"/>
      <c r="I28" s="117">
        <f t="shared" si="3"/>
        <v>64.94</v>
      </c>
      <c r="L28" s="9">
        <v>64.94</v>
      </c>
    </row>
    <row r="29" spans="1:12" s="1" customFormat="1" x14ac:dyDescent="0.25">
      <c r="A29" s="6" t="s">
        <v>156</v>
      </c>
      <c r="B29" s="6" t="s">
        <v>205</v>
      </c>
      <c r="C29" s="5" t="s">
        <v>131</v>
      </c>
      <c r="D29" s="6" t="s">
        <v>130</v>
      </c>
      <c r="E29" s="7">
        <v>2</v>
      </c>
      <c r="F29" s="116">
        <f t="shared" si="6"/>
        <v>19.149999999999999</v>
      </c>
      <c r="G29" s="116">
        <f t="shared" si="7"/>
        <v>38.299999999999997</v>
      </c>
      <c r="H29" s="118"/>
      <c r="I29" s="117">
        <f t="shared" si="3"/>
        <v>19.149999999999999</v>
      </c>
      <c r="L29" s="9">
        <v>19.149999999999999</v>
      </c>
    </row>
    <row r="30" spans="1:12" s="1" customFormat="1" x14ac:dyDescent="0.25">
      <c r="A30" s="6" t="s">
        <v>157</v>
      </c>
      <c r="B30" s="6" t="s">
        <v>207</v>
      </c>
      <c r="C30" s="5" t="s">
        <v>132</v>
      </c>
      <c r="D30" s="6" t="s">
        <v>130</v>
      </c>
      <c r="E30" s="7">
        <v>26</v>
      </c>
      <c r="F30" s="116">
        <f t="shared" si="6"/>
        <v>4.84</v>
      </c>
      <c r="G30" s="116">
        <f t="shared" si="7"/>
        <v>125.84</v>
      </c>
      <c r="H30" s="118"/>
      <c r="I30" s="117">
        <f t="shared" si="3"/>
        <v>4.84</v>
      </c>
      <c r="L30" s="9">
        <v>4.84</v>
      </c>
    </row>
    <row r="31" spans="1:12" s="1" customFormat="1" x14ac:dyDescent="0.25">
      <c r="A31" s="6" t="s">
        <v>158</v>
      </c>
      <c r="B31" s="6" t="s">
        <v>206</v>
      </c>
      <c r="C31" s="5" t="s">
        <v>133</v>
      </c>
      <c r="D31" s="6" t="s">
        <v>130</v>
      </c>
      <c r="E31" s="7">
        <v>1</v>
      </c>
      <c r="F31" s="116">
        <f t="shared" si="6"/>
        <v>22.43</v>
      </c>
      <c r="G31" s="116">
        <f t="shared" si="7"/>
        <v>22.43</v>
      </c>
      <c r="H31" s="118"/>
      <c r="I31" s="117">
        <f t="shared" si="3"/>
        <v>22.43</v>
      </c>
      <c r="L31" s="9">
        <v>22.43</v>
      </c>
    </row>
    <row r="32" spans="1:12" s="1" customFormat="1" x14ac:dyDescent="0.25">
      <c r="A32" s="6" t="s">
        <v>159</v>
      </c>
      <c r="B32" s="6" t="s">
        <v>208</v>
      </c>
      <c r="C32" s="5" t="s">
        <v>134</v>
      </c>
      <c r="D32" s="6" t="s">
        <v>130</v>
      </c>
      <c r="E32" s="7">
        <v>17</v>
      </c>
      <c r="F32" s="116">
        <f t="shared" si="6"/>
        <v>5.82</v>
      </c>
      <c r="G32" s="116">
        <f t="shared" si="7"/>
        <v>98.94</v>
      </c>
      <c r="H32" s="118"/>
      <c r="I32" s="117">
        <f t="shared" si="3"/>
        <v>5.82</v>
      </c>
      <c r="L32" s="9">
        <v>5.82</v>
      </c>
    </row>
    <row r="33" spans="1:12" s="1" customFormat="1" x14ac:dyDescent="0.25">
      <c r="A33" s="28" t="s">
        <v>160</v>
      </c>
      <c r="B33" s="28"/>
      <c r="C33" s="29" t="s">
        <v>135</v>
      </c>
      <c r="D33" s="6" t="s">
        <v>112</v>
      </c>
      <c r="E33" s="7">
        <v>0</v>
      </c>
      <c r="F33" s="116">
        <f t="shared" si="6"/>
        <v>0</v>
      </c>
      <c r="G33" s="116">
        <f t="shared" si="7"/>
        <v>0</v>
      </c>
      <c r="H33" s="118">
        <f>SUM(G34:G40)</f>
        <v>1493.6899999999998</v>
      </c>
      <c r="I33" s="117">
        <f t="shared" si="3"/>
        <v>0</v>
      </c>
      <c r="L33" s="9">
        <v>0</v>
      </c>
    </row>
    <row r="34" spans="1:12" s="1" customFormat="1" ht="33.75" x14ac:dyDescent="0.25">
      <c r="A34" s="6" t="s">
        <v>161</v>
      </c>
      <c r="B34" s="6" t="s">
        <v>209</v>
      </c>
      <c r="C34" s="5" t="s">
        <v>98</v>
      </c>
      <c r="D34" s="6" t="s">
        <v>114</v>
      </c>
      <c r="E34" s="7">
        <v>8</v>
      </c>
      <c r="F34" s="116">
        <f t="shared" si="6"/>
        <v>162.59</v>
      </c>
      <c r="G34" s="116">
        <f t="shared" si="7"/>
        <v>1300.72</v>
      </c>
      <c r="H34" s="118"/>
      <c r="I34" s="117">
        <f t="shared" si="3"/>
        <v>162.59</v>
      </c>
      <c r="L34" s="9">
        <v>162.59</v>
      </c>
    </row>
    <row r="35" spans="1:12" s="1" customFormat="1" ht="33.75" x14ac:dyDescent="0.25">
      <c r="A35" s="6" t="s">
        <v>162</v>
      </c>
      <c r="B35" s="6" t="s">
        <v>210</v>
      </c>
      <c r="C35" s="5" t="s">
        <v>102</v>
      </c>
      <c r="D35" s="6" t="s">
        <v>75</v>
      </c>
      <c r="E35" s="7">
        <v>18.75</v>
      </c>
      <c r="F35" s="116">
        <f t="shared" si="6"/>
        <v>5.2</v>
      </c>
      <c r="G35" s="116">
        <f t="shared" si="7"/>
        <v>97.5</v>
      </c>
      <c r="H35" s="118"/>
      <c r="I35" s="117">
        <f t="shared" si="3"/>
        <v>5.2</v>
      </c>
      <c r="L35" s="9">
        <v>5.2</v>
      </c>
    </row>
    <row r="36" spans="1:12" s="1" customFormat="1" ht="33.75" x14ac:dyDescent="0.25">
      <c r="A36" s="6" t="s">
        <v>163</v>
      </c>
      <c r="B36" s="6" t="s">
        <v>211</v>
      </c>
      <c r="C36" s="5" t="s">
        <v>103</v>
      </c>
      <c r="D36" s="6" t="s">
        <v>75</v>
      </c>
      <c r="E36" s="7">
        <v>2.38</v>
      </c>
      <c r="F36" s="116">
        <f t="shared" si="6"/>
        <v>13.66</v>
      </c>
      <c r="G36" s="116">
        <f t="shared" si="7"/>
        <v>32.51</v>
      </c>
      <c r="H36" s="118"/>
      <c r="I36" s="117">
        <f t="shared" si="3"/>
        <v>13.66</v>
      </c>
      <c r="L36" s="9">
        <v>13.66</v>
      </c>
    </row>
    <row r="37" spans="1:12" s="1" customFormat="1" ht="22.5" x14ac:dyDescent="0.25">
      <c r="A37" s="6" t="s">
        <v>164</v>
      </c>
      <c r="B37" s="6" t="s">
        <v>212</v>
      </c>
      <c r="C37" s="5" t="s">
        <v>105</v>
      </c>
      <c r="D37" s="6" t="s">
        <v>115</v>
      </c>
      <c r="E37" s="7">
        <v>2</v>
      </c>
      <c r="F37" s="116">
        <f t="shared" si="6"/>
        <v>1.56</v>
      </c>
      <c r="G37" s="116">
        <f t="shared" si="7"/>
        <v>3.12</v>
      </c>
      <c r="H37" s="118"/>
      <c r="I37" s="117">
        <f t="shared" si="3"/>
        <v>1.56</v>
      </c>
      <c r="L37" s="9">
        <v>1.56</v>
      </c>
    </row>
    <row r="38" spans="1:12" s="1" customFormat="1" x14ac:dyDescent="0.25">
      <c r="A38" s="6" t="s">
        <v>165</v>
      </c>
      <c r="B38" s="6" t="s">
        <v>213</v>
      </c>
      <c r="C38" s="5" t="s">
        <v>106</v>
      </c>
      <c r="D38" s="6" t="s">
        <v>115</v>
      </c>
      <c r="E38" s="7">
        <v>1</v>
      </c>
      <c r="F38" s="116">
        <f t="shared" si="6"/>
        <v>11.1</v>
      </c>
      <c r="G38" s="116">
        <f t="shared" si="7"/>
        <v>11.1</v>
      </c>
      <c r="H38" s="118"/>
      <c r="I38" s="117">
        <f t="shared" si="3"/>
        <v>11.1</v>
      </c>
      <c r="L38" s="9">
        <v>11.1</v>
      </c>
    </row>
    <row r="39" spans="1:12" s="1" customFormat="1" x14ac:dyDescent="0.25">
      <c r="A39" s="6" t="s">
        <v>166</v>
      </c>
      <c r="B39" s="6" t="s">
        <v>214</v>
      </c>
      <c r="C39" s="5" t="s">
        <v>108</v>
      </c>
      <c r="D39" s="6" t="s">
        <v>115</v>
      </c>
      <c r="E39" s="7">
        <v>1</v>
      </c>
      <c r="F39" s="116">
        <f t="shared" si="6"/>
        <v>4.1900000000000004</v>
      </c>
      <c r="G39" s="116">
        <f t="shared" si="7"/>
        <v>4.1900000000000004</v>
      </c>
      <c r="H39" s="118"/>
      <c r="I39" s="117">
        <f t="shared" si="3"/>
        <v>4.1900000000000004</v>
      </c>
      <c r="L39" s="9">
        <v>4.1900000000000004</v>
      </c>
    </row>
    <row r="40" spans="1:12" s="1" customFormat="1" ht="33.75" x14ac:dyDescent="0.25">
      <c r="A40" s="6" t="s">
        <v>167</v>
      </c>
      <c r="B40" s="6" t="s">
        <v>215</v>
      </c>
      <c r="C40" s="5" t="s">
        <v>109</v>
      </c>
      <c r="D40" s="6" t="s">
        <v>114</v>
      </c>
      <c r="E40" s="7">
        <v>1</v>
      </c>
      <c r="F40" s="116">
        <f t="shared" si="6"/>
        <v>44.55</v>
      </c>
      <c r="G40" s="116">
        <f t="shared" si="7"/>
        <v>44.55</v>
      </c>
      <c r="H40" s="118"/>
      <c r="I40" s="117">
        <f t="shared" si="3"/>
        <v>44.55</v>
      </c>
      <c r="L40" s="9">
        <v>44.55</v>
      </c>
    </row>
    <row r="41" spans="1:12" s="1" customFormat="1" x14ac:dyDescent="0.25">
      <c r="A41" s="28" t="s">
        <v>168</v>
      </c>
      <c r="B41" s="28"/>
      <c r="C41" s="29" t="s">
        <v>136</v>
      </c>
      <c r="D41" s="6" t="s">
        <v>112</v>
      </c>
      <c r="E41" s="7">
        <v>0</v>
      </c>
      <c r="F41" s="116">
        <f t="shared" si="6"/>
        <v>0</v>
      </c>
      <c r="G41" s="116">
        <f t="shared" si="7"/>
        <v>0</v>
      </c>
      <c r="H41" s="118">
        <f>SUM(G42:G48)</f>
        <v>2424.5</v>
      </c>
      <c r="I41" s="117">
        <f t="shared" si="3"/>
        <v>0</v>
      </c>
      <c r="L41" s="9">
        <v>0</v>
      </c>
    </row>
    <row r="42" spans="1:12" s="1" customFormat="1" ht="33.75" x14ac:dyDescent="0.25">
      <c r="A42" s="6" t="s">
        <v>179</v>
      </c>
      <c r="B42" s="6" t="s">
        <v>211</v>
      </c>
      <c r="C42" s="5" t="s">
        <v>103</v>
      </c>
      <c r="D42" s="6" t="s">
        <v>75</v>
      </c>
      <c r="E42" s="7">
        <v>44.52</v>
      </c>
      <c r="F42" s="116">
        <f t="shared" si="6"/>
        <v>13.66</v>
      </c>
      <c r="G42" s="116">
        <f t="shared" si="7"/>
        <v>608.14</v>
      </c>
      <c r="I42" s="117">
        <f t="shared" si="3"/>
        <v>13.66</v>
      </c>
      <c r="L42" s="9">
        <v>13.66</v>
      </c>
    </row>
    <row r="43" spans="1:12" s="1" customFormat="1" ht="22.5" x14ac:dyDescent="0.25">
      <c r="A43" s="6" t="s">
        <v>180</v>
      </c>
      <c r="B43" s="6" t="s">
        <v>212</v>
      </c>
      <c r="C43" s="5" t="s">
        <v>105</v>
      </c>
      <c r="D43" s="6" t="s">
        <v>115</v>
      </c>
      <c r="E43" s="7">
        <v>28</v>
      </c>
      <c r="F43" s="116">
        <f t="shared" si="6"/>
        <v>1.56</v>
      </c>
      <c r="G43" s="116">
        <f t="shared" si="7"/>
        <v>43.68</v>
      </c>
      <c r="H43" s="118"/>
      <c r="I43" s="117">
        <f t="shared" si="3"/>
        <v>1.56</v>
      </c>
      <c r="L43" s="9">
        <v>1.56</v>
      </c>
    </row>
    <row r="44" spans="1:12" s="1" customFormat="1" ht="33.75" x14ac:dyDescent="0.25">
      <c r="A44" s="6" t="s">
        <v>181</v>
      </c>
      <c r="B44" s="6" t="s">
        <v>210</v>
      </c>
      <c r="C44" s="5" t="s">
        <v>102</v>
      </c>
      <c r="D44" s="6" t="s">
        <v>75</v>
      </c>
      <c r="E44" s="7">
        <v>187.98</v>
      </c>
      <c r="F44" s="116">
        <f t="shared" si="6"/>
        <v>5.2</v>
      </c>
      <c r="G44" s="116">
        <f t="shared" si="7"/>
        <v>977.5</v>
      </c>
      <c r="H44" s="118"/>
      <c r="I44" s="117">
        <f t="shared" si="3"/>
        <v>5.2</v>
      </c>
      <c r="L44" s="9">
        <v>5.2</v>
      </c>
    </row>
    <row r="45" spans="1:12" s="1" customFormat="1" ht="22.5" x14ac:dyDescent="0.25">
      <c r="A45" s="6" t="s">
        <v>182</v>
      </c>
      <c r="B45" s="6" t="s">
        <v>216</v>
      </c>
      <c r="C45" s="5" t="s">
        <v>100</v>
      </c>
      <c r="D45" s="6" t="s">
        <v>114</v>
      </c>
      <c r="E45" s="7">
        <v>2</v>
      </c>
      <c r="F45" s="116">
        <f t="shared" si="6"/>
        <v>15.81</v>
      </c>
      <c r="G45" s="116">
        <f t="shared" si="7"/>
        <v>31.62</v>
      </c>
      <c r="H45" s="118"/>
      <c r="I45" s="117">
        <f t="shared" si="3"/>
        <v>15.81</v>
      </c>
      <c r="L45" s="9">
        <v>15.81</v>
      </c>
    </row>
    <row r="46" spans="1:12" s="1" customFormat="1" x14ac:dyDescent="0.25">
      <c r="A46" s="6" t="s">
        <v>183</v>
      </c>
      <c r="B46" s="6" t="s">
        <v>213</v>
      </c>
      <c r="C46" s="5" t="s">
        <v>106</v>
      </c>
      <c r="D46" s="6" t="s">
        <v>115</v>
      </c>
      <c r="E46" s="7">
        <v>14</v>
      </c>
      <c r="F46" s="116">
        <f t="shared" si="6"/>
        <v>11.1</v>
      </c>
      <c r="G46" s="116">
        <f t="shared" si="7"/>
        <v>155.4</v>
      </c>
      <c r="H46" s="118"/>
      <c r="I46" s="117">
        <f t="shared" si="3"/>
        <v>11.1</v>
      </c>
      <c r="L46" s="9">
        <v>11.1</v>
      </c>
    </row>
    <row r="47" spans="1:12" s="1" customFormat="1" ht="22.5" x14ac:dyDescent="0.25">
      <c r="A47" s="6" t="s">
        <v>184</v>
      </c>
      <c r="B47" s="6" t="s">
        <v>217</v>
      </c>
      <c r="C47" s="5" t="s">
        <v>137</v>
      </c>
      <c r="D47" s="6" t="s">
        <v>114</v>
      </c>
      <c r="E47" s="7">
        <v>14</v>
      </c>
      <c r="F47" s="116">
        <f t="shared" si="6"/>
        <v>39.25</v>
      </c>
      <c r="G47" s="116">
        <f t="shared" si="7"/>
        <v>549.5</v>
      </c>
      <c r="H47" s="118"/>
      <c r="I47" s="117">
        <f t="shared" si="3"/>
        <v>39.25</v>
      </c>
      <c r="L47" s="9">
        <v>39.25</v>
      </c>
    </row>
    <row r="48" spans="1:12" s="1" customFormat="1" x14ac:dyDescent="0.25">
      <c r="A48" s="6" t="s">
        <v>185</v>
      </c>
      <c r="B48" s="6" t="s">
        <v>218</v>
      </c>
      <c r="C48" s="5" t="s">
        <v>107</v>
      </c>
      <c r="D48" s="6" t="s">
        <v>115</v>
      </c>
      <c r="E48" s="7">
        <v>14</v>
      </c>
      <c r="F48" s="116">
        <f t="shared" si="6"/>
        <v>4.1900000000000004</v>
      </c>
      <c r="G48" s="116">
        <f t="shared" si="7"/>
        <v>58.66</v>
      </c>
      <c r="H48" s="118"/>
      <c r="I48" s="117">
        <f t="shared" si="3"/>
        <v>4.1900000000000004</v>
      </c>
      <c r="L48" s="9">
        <v>4.1900000000000004</v>
      </c>
    </row>
    <row r="49" spans="1:12" s="1" customFormat="1" x14ac:dyDescent="0.25">
      <c r="A49" s="6" t="s">
        <v>186</v>
      </c>
      <c r="B49" s="6"/>
      <c r="C49" s="29" t="s">
        <v>138</v>
      </c>
      <c r="D49" s="6" t="s">
        <v>115</v>
      </c>
      <c r="E49" s="7">
        <v>10</v>
      </c>
      <c r="F49" s="116">
        <f t="shared" si="6"/>
        <v>0</v>
      </c>
      <c r="G49" s="116">
        <f t="shared" si="7"/>
        <v>0</v>
      </c>
      <c r="H49" s="118">
        <f>SUM(G50:G51)</f>
        <v>1059.48</v>
      </c>
      <c r="I49" s="117">
        <f t="shared" si="3"/>
        <v>0</v>
      </c>
      <c r="L49" s="9">
        <v>0</v>
      </c>
    </row>
    <row r="50" spans="1:12" s="1" customFormat="1" ht="22.5" x14ac:dyDescent="0.25">
      <c r="A50" s="6" t="s">
        <v>187</v>
      </c>
      <c r="B50" s="6" t="s">
        <v>219</v>
      </c>
      <c r="C50" s="5" t="s">
        <v>101</v>
      </c>
      <c r="D50" s="6" t="s">
        <v>114</v>
      </c>
      <c r="E50" s="7">
        <v>4</v>
      </c>
      <c r="F50" s="116">
        <f t="shared" si="6"/>
        <v>80.430000000000007</v>
      </c>
      <c r="G50" s="116">
        <f t="shared" si="7"/>
        <v>321.72000000000003</v>
      </c>
      <c r="H50" s="118"/>
      <c r="I50" s="117">
        <f t="shared" si="3"/>
        <v>80.430000000000007</v>
      </c>
      <c r="L50" s="9">
        <v>80.430000000000007</v>
      </c>
    </row>
    <row r="51" spans="1:12" s="1" customFormat="1" ht="33.75" x14ac:dyDescent="0.25">
      <c r="A51" s="6" t="s">
        <v>188</v>
      </c>
      <c r="B51" s="6" t="s">
        <v>220</v>
      </c>
      <c r="C51" s="5" t="s">
        <v>99</v>
      </c>
      <c r="D51" s="6" t="s">
        <v>75</v>
      </c>
      <c r="E51" s="7">
        <v>101.34</v>
      </c>
      <c r="F51" s="116">
        <f t="shared" si="6"/>
        <v>7.28</v>
      </c>
      <c r="G51" s="116">
        <f t="shared" si="7"/>
        <v>737.76</v>
      </c>
      <c r="H51" s="118"/>
      <c r="I51" s="117">
        <f t="shared" si="3"/>
        <v>7.28</v>
      </c>
      <c r="L51" s="9">
        <v>7.28</v>
      </c>
    </row>
    <row r="52" spans="1:12" s="1" customFormat="1" x14ac:dyDescent="0.25">
      <c r="A52" s="28" t="s">
        <v>169</v>
      </c>
      <c r="B52" s="28"/>
      <c r="C52" s="29" t="s">
        <v>139</v>
      </c>
      <c r="D52" s="6" t="s">
        <v>75</v>
      </c>
      <c r="E52" s="7">
        <v>513.63</v>
      </c>
      <c r="F52" s="116">
        <f t="shared" si="6"/>
        <v>0</v>
      </c>
      <c r="G52" s="116">
        <f t="shared" si="7"/>
        <v>0</v>
      </c>
      <c r="H52" s="118">
        <f>SUM(G53:G61)</f>
        <v>5022.62</v>
      </c>
      <c r="I52" s="117">
        <f t="shared" si="3"/>
        <v>0</v>
      </c>
      <c r="L52" s="9">
        <v>0</v>
      </c>
    </row>
    <row r="53" spans="1:12" s="1" customFormat="1" ht="33.75" x14ac:dyDescent="0.25">
      <c r="A53" s="6" t="s">
        <v>170</v>
      </c>
      <c r="B53" s="6" t="s">
        <v>221</v>
      </c>
      <c r="C53" s="5" t="s">
        <v>104</v>
      </c>
      <c r="D53" s="6" t="s">
        <v>75</v>
      </c>
      <c r="E53" s="7">
        <v>32.200000000000003</v>
      </c>
      <c r="F53" s="116">
        <f t="shared" si="6"/>
        <v>13.86</v>
      </c>
      <c r="G53" s="116">
        <f t="shared" si="7"/>
        <v>446.29</v>
      </c>
      <c r="H53" s="118"/>
      <c r="I53" s="117">
        <f t="shared" si="3"/>
        <v>13.86</v>
      </c>
      <c r="L53" s="9">
        <v>13.86</v>
      </c>
    </row>
    <row r="54" spans="1:12" s="1" customFormat="1" ht="33.75" x14ac:dyDescent="0.25">
      <c r="A54" s="6" t="s">
        <v>171</v>
      </c>
      <c r="B54" s="6" t="s">
        <v>211</v>
      </c>
      <c r="C54" s="5" t="s">
        <v>103</v>
      </c>
      <c r="D54" s="6" t="s">
        <v>75</v>
      </c>
      <c r="E54" s="7">
        <v>38.159999999999997</v>
      </c>
      <c r="F54" s="116">
        <f t="shared" si="6"/>
        <v>13.66</v>
      </c>
      <c r="G54" s="116">
        <f t="shared" si="7"/>
        <v>521.27</v>
      </c>
      <c r="H54" s="118"/>
      <c r="I54" s="117">
        <f t="shared" si="3"/>
        <v>13.66</v>
      </c>
      <c r="L54" s="9">
        <v>13.66</v>
      </c>
    </row>
    <row r="55" spans="1:12" s="1" customFormat="1" x14ac:dyDescent="0.25">
      <c r="A55" s="6" t="s">
        <v>172</v>
      </c>
      <c r="B55" s="6" t="s">
        <v>213</v>
      </c>
      <c r="C55" s="5" t="s">
        <v>106</v>
      </c>
      <c r="D55" s="6" t="s">
        <v>115</v>
      </c>
      <c r="E55" s="7">
        <v>12</v>
      </c>
      <c r="F55" s="116">
        <f t="shared" si="6"/>
        <v>11.1</v>
      </c>
      <c r="G55" s="116">
        <f t="shared" si="7"/>
        <v>133.19999999999999</v>
      </c>
      <c r="H55" s="118"/>
      <c r="I55" s="117">
        <f t="shared" si="3"/>
        <v>11.1</v>
      </c>
      <c r="L55" s="9">
        <v>11.1</v>
      </c>
    </row>
    <row r="56" spans="1:12" s="1" customFormat="1" x14ac:dyDescent="0.25">
      <c r="A56" s="6" t="s">
        <v>173</v>
      </c>
      <c r="B56" s="6" t="s">
        <v>222</v>
      </c>
      <c r="C56" s="5" t="s">
        <v>140</v>
      </c>
      <c r="D56" s="6" t="s">
        <v>115</v>
      </c>
      <c r="E56" s="7">
        <v>12</v>
      </c>
      <c r="F56" s="116">
        <f t="shared" si="6"/>
        <v>54.11</v>
      </c>
      <c r="G56" s="116">
        <f t="shared" si="7"/>
        <v>649.32000000000005</v>
      </c>
      <c r="H56" s="118"/>
      <c r="I56" s="117">
        <f t="shared" si="3"/>
        <v>54.11</v>
      </c>
      <c r="L56" s="9">
        <v>54.11</v>
      </c>
    </row>
    <row r="57" spans="1:12" s="1" customFormat="1" x14ac:dyDescent="0.25">
      <c r="A57" s="6" t="s">
        <v>174</v>
      </c>
      <c r="B57" s="6" t="s">
        <v>223</v>
      </c>
      <c r="C57" s="5" t="s">
        <v>110</v>
      </c>
      <c r="D57" s="6" t="s">
        <v>114</v>
      </c>
      <c r="E57" s="7">
        <v>10</v>
      </c>
      <c r="F57" s="116">
        <f t="shared" si="6"/>
        <v>32.94</v>
      </c>
      <c r="G57" s="116">
        <f t="shared" si="7"/>
        <v>329.4</v>
      </c>
      <c r="H57" s="118"/>
      <c r="I57" s="117">
        <f t="shared" si="3"/>
        <v>32.94</v>
      </c>
      <c r="L57" s="9">
        <v>32.94</v>
      </c>
    </row>
    <row r="58" spans="1:12" s="1" customFormat="1" x14ac:dyDescent="0.25">
      <c r="A58" s="6" t="s">
        <v>175</v>
      </c>
      <c r="B58" s="6" t="s">
        <v>224</v>
      </c>
      <c r="C58" s="5" t="s">
        <v>111</v>
      </c>
      <c r="D58" s="6" t="s">
        <v>115</v>
      </c>
      <c r="E58" s="7">
        <v>10</v>
      </c>
      <c r="F58" s="116">
        <f t="shared" si="6"/>
        <v>5.21</v>
      </c>
      <c r="G58" s="116">
        <f t="shared" si="7"/>
        <v>52.1</v>
      </c>
      <c r="H58" s="118"/>
      <c r="I58" s="117">
        <f t="shared" si="3"/>
        <v>5.21</v>
      </c>
      <c r="L58" s="9">
        <v>5.21</v>
      </c>
    </row>
    <row r="59" spans="1:12" s="1" customFormat="1" ht="33.75" x14ac:dyDescent="0.25">
      <c r="A59" s="6" t="s">
        <v>176</v>
      </c>
      <c r="B59" s="6" t="s">
        <v>225</v>
      </c>
      <c r="C59" s="5" t="s">
        <v>141</v>
      </c>
      <c r="D59" s="6" t="s">
        <v>75</v>
      </c>
      <c r="E59" s="7">
        <v>30</v>
      </c>
      <c r="F59" s="116">
        <f t="shared" si="6"/>
        <v>19.25</v>
      </c>
      <c r="G59" s="116">
        <f t="shared" si="7"/>
        <v>577.5</v>
      </c>
      <c r="H59" s="118"/>
      <c r="I59" s="117">
        <f t="shared" si="3"/>
        <v>19.25</v>
      </c>
      <c r="L59" s="9">
        <v>19.25</v>
      </c>
    </row>
    <row r="60" spans="1:12" s="1" customFormat="1" ht="22.5" x14ac:dyDescent="0.25">
      <c r="A60" s="6" t="s">
        <v>177</v>
      </c>
      <c r="B60" s="6" t="s">
        <v>226</v>
      </c>
      <c r="C60" s="5" t="s">
        <v>142</v>
      </c>
      <c r="D60" s="6" t="s">
        <v>75</v>
      </c>
      <c r="E60" s="7">
        <v>53.6</v>
      </c>
      <c r="F60" s="116">
        <f t="shared" si="6"/>
        <v>17.29</v>
      </c>
      <c r="G60" s="116">
        <f t="shared" si="7"/>
        <v>926.74</v>
      </c>
      <c r="H60" s="118"/>
      <c r="I60" s="117">
        <f t="shared" si="3"/>
        <v>17.29</v>
      </c>
      <c r="L60" s="9">
        <v>17.29</v>
      </c>
    </row>
    <row r="61" spans="1:12" s="1" customFormat="1" ht="22.5" x14ac:dyDescent="0.25">
      <c r="A61" s="6" t="s">
        <v>178</v>
      </c>
      <c r="B61" s="6" t="s">
        <v>227</v>
      </c>
      <c r="C61" s="5" t="s">
        <v>143</v>
      </c>
      <c r="D61" s="6" t="s">
        <v>75</v>
      </c>
      <c r="E61" s="7">
        <v>513.63</v>
      </c>
      <c r="F61" s="116">
        <f t="shared" si="6"/>
        <v>2.7</v>
      </c>
      <c r="G61" s="116">
        <f t="shared" si="7"/>
        <v>1386.8</v>
      </c>
      <c r="H61" s="118"/>
      <c r="I61" s="117">
        <f t="shared" si="3"/>
        <v>2.7</v>
      </c>
      <c r="L61" s="9">
        <v>2.7</v>
      </c>
    </row>
    <row r="62" spans="1:12" s="1" customFormat="1" x14ac:dyDescent="0.25">
      <c r="A62" s="149"/>
      <c r="B62" s="149"/>
      <c r="C62" s="149"/>
      <c r="D62" s="149"/>
      <c r="E62" s="149"/>
      <c r="F62" s="149"/>
      <c r="G62" s="150"/>
      <c r="H62" s="125"/>
      <c r="I62" s="101"/>
      <c r="L62" s="11"/>
    </row>
    <row r="63" spans="1:12" x14ac:dyDescent="0.25">
      <c r="A63" s="136" t="s">
        <v>4</v>
      </c>
      <c r="B63" s="136"/>
      <c r="C63" s="136"/>
      <c r="D63" s="136"/>
      <c r="E63" s="136"/>
      <c r="F63" s="136"/>
      <c r="G63" s="8">
        <f>SUM(G11:G61)</f>
        <v>26669.72</v>
      </c>
      <c r="H63" s="126"/>
    </row>
    <row r="64" spans="1:12" x14ac:dyDescent="0.25">
      <c r="A64" s="26"/>
      <c r="B64" s="26"/>
      <c r="C64" s="26"/>
      <c r="D64" s="26"/>
      <c r="E64" s="26"/>
      <c r="F64" s="26"/>
      <c r="G64" s="26"/>
    </row>
    <row r="65" spans="1:7" ht="15" customHeight="1" x14ac:dyDescent="0.25">
      <c r="A65" s="138" t="s">
        <v>191</v>
      </c>
      <c r="B65" s="138"/>
      <c r="C65" s="138"/>
      <c r="D65" s="138"/>
      <c r="E65" s="138"/>
      <c r="F65" s="138"/>
      <c r="G65" s="138"/>
    </row>
    <row r="66" spans="1:7" x14ac:dyDescent="0.25">
      <c r="A66" s="26"/>
      <c r="B66" s="26"/>
      <c r="C66" s="26"/>
      <c r="D66" s="26"/>
      <c r="E66" s="26"/>
      <c r="F66" s="26"/>
      <c r="G66" s="26"/>
    </row>
    <row r="67" spans="1:7" x14ac:dyDescent="0.25">
      <c r="A67" s="26"/>
      <c r="B67" s="26"/>
      <c r="C67" s="26"/>
      <c r="D67" s="26"/>
      <c r="E67" s="26"/>
      <c r="F67" s="26"/>
      <c r="G67" s="26"/>
    </row>
    <row r="68" spans="1:7" x14ac:dyDescent="0.25">
      <c r="A68" s="26"/>
      <c r="B68" s="26"/>
      <c r="C68" s="26"/>
      <c r="D68" s="26"/>
      <c r="E68" s="26"/>
      <c r="F68" s="26"/>
      <c r="G68" s="26"/>
    </row>
    <row r="69" spans="1:7" x14ac:dyDescent="0.25">
      <c r="A69" s="26"/>
      <c r="B69" s="26"/>
      <c r="C69" s="26"/>
      <c r="D69" s="26"/>
      <c r="E69" s="26"/>
      <c r="F69" s="26"/>
      <c r="G69" s="26"/>
    </row>
    <row r="70" spans="1:7" x14ac:dyDescent="0.25">
      <c r="A70" s="26"/>
      <c r="B70" s="26"/>
      <c r="C70" s="26"/>
      <c r="D70" s="26"/>
      <c r="E70" s="26"/>
      <c r="F70" s="26"/>
      <c r="G70" s="26"/>
    </row>
    <row r="71" spans="1:7" x14ac:dyDescent="0.25">
      <c r="A71" s="26"/>
      <c r="B71" s="26"/>
      <c r="C71" s="26"/>
      <c r="D71" s="26"/>
      <c r="E71" s="26"/>
      <c r="F71" s="26"/>
      <c r="G71" s="26"/>
    </row>
    <row r="72" spans="1:7" x14ac:dyDescent="0.25">
      <c r="A72" s="26"/>
      <c r="B72" s="26"/>
      <c r="C72" s="26"/>
      <c r="D72" s="26"/>
      <c r="E72" s="26"/>
      <c r="F72" s="26"/>
      <c r="G72" s="26"/>
    </row>
  </sheetData>
  <sheetProtection algorithmName="SHA-512" hashValue="q9kA1jtSHjhG/AQCWRDUXnaHWUsUN+J1xggltWC1sUn+aDKTPdhIXWZy+PijPMMpNgYm8Fn3WHSa3lLeyILT/g==" saltValue="ux1OzlE0xTpY6sPxrJhkLw==" spinCount="100000" sheet="1" objects="1" scenarios="1" selectLockedCells="1"/>
  <mergeCells count="8">
    <mergeCell ref="A63:F63"/>
    <mergeCell ref="A7:G7"/>
    <mergeCell ref="A65:G65"/>
    <mergeCell ref="K1:K9"/>
    <mergeCell ref="I2:I6"/>
    <mergeCell ref="A8:G8"/>
    <mergeCell ref="A9:G9"/>
    <mergeCell ref="A62:G62"/>
  </mergeCells>
  <dataValidations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62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Y39"/>
  <sheetViews>
    <sheetView workbookViewId="0">
      <selection activeCell="A30" sqref="A30"/>
    </sheetView>
  </sheetViews>
  <sheetFormatPr defaultRowHeight="15" x14ac:dyDescent="0.25"/>
  <cols>
    <col min="1" max="1" width="7.42578125" customWidth="1"/>
    <col min="2" max="2" width="64.42578125" customWidth="1"/>
    <col min="3" max="3" width="11.42578125" bestFit="1" customWidth="1"/>
    <col min="4" max="4" width="7.85546875" customWidth="1"/>
    <col min="5" max="10" width="7" bestFit="1" customWidth="1"/>
    <col min="11" max="21" width="7" hidden="1" customWidth="1"/>
    <col min="22" max="22" width="6" hidden="1" customWidth="1"/>
    <col min="23" max="23" width="7" customWidth="1"/>
    <col min="25" max="25" width="53.5703125" bestFit="1" customWidth="1"/>
  </cols>
  <sheetData>
    <row r="9" spans="1:23" ht="19.5" x14ac:dyDescent="0.25">
      <c r="A9" s="157" t="s">
        <v>22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00"/>
    </row>
    <row r="10" spans="1:23" x14ac:dyDescent="0.25">
      <c r="A10" s="13"/>
      <c r="B10" s="13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 x14ac:dyDescent="0.25">
      <c r="A11" s="33" t="str">
        <f>ORÇAMENTO!A7</f>
        <v>OBJETO: REFORMA PREFEITURA - AUDITÓRIO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5"/>
      <c r="Q11" s="102"/>
      <c r="R11" s="102"/>
      <c r="S11" s="102"/>
      <c r="T11" s="102"/>
      <c r="U11" s="102"/>
      <c r="V11" s="102"/>
      <c r="W11" s="102"/>
    </row>
    <row r="12" spans="1:23" x14ac:dyDescent="0.25">
      <c r="A12" s="33" t="str">
        <f>ORÇAMENTO!A8</f>
        <v>LOCALIZAÇÃO: SEDE DO MUNICÍPIO - PRAÇA ÂNGELO MEZZOMO, S/N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5"/>
      <c r="Q12" s="102"/>
      <c r="R12" s="102"/>
      <c r="S12" s="102"/>
      <c r="T12" s="102"/>
      <c r="U12" s="102"/>
      <c r="V12" s="102"/>
      <c r="W12" s="102"/>
    </row>
    <row r="13" spans="1:23" x14ac:dyDescent="0.25">
      <c r="A13" s="33" t="s">
        <v>82</v>
      </c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8"/>
      <c r="Q13" s="15"/>
      <c r="R13" s="15"/>
      <c r="S13" s="15"/>
      <c r="T13" s="15"/>
      <c r="U13" s="15"/>
      <c r="V13" s="15"/>
      <c r="W13" s="15"/>
    </row>
    <row r="14" spans="1:23" ht="15.75" thickBo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</row>
    <row r="15" spans="1:23" x14ac:dyDescent="0.25">
      <c r="A15" s="158" t="s">
        <v>10</v>
      </c>
      <c r="B15" s="153" t="s">
        <v>23</v>
      </c>
      <c r="C15" s="161" t="s">
        <v>24</v>
      </c>
      <c r="D15" s="107" t="s">
        <v>28</v>
      </c>
      <c r="E15" s="153" t="s">
        <v>11</v>
      </c>
      <c r="F15" s="153"/>
      <c r="G15" s="153" t="s">
        <v>12</v>
      </c>
      <c r="H15" s="153"/>
      <c r="I15" s="153" t="s">
        <v>13</v>
      </c>
      <c r="J15" s="153"/>
      <c r="K15" s="153" t="s">
        <v>14</v>
      </c>
      <c r="L15" s="153"/>
      <c r="M15" s="153" t="s">
        <v>15</v>
      </c>
      <c r="N15" s="153"/>
      <c r="O15" s="153" t="s">
        <v>16</v>
      </c>
      <c r="P15" s="153"/>
      <c r="Q15" s="153" t="s">
        <v>72</v>
      </c>
      <c r="R15" s="153"/>
      <c r="S15" s="153" t="s">
        <v>73</v>
      </c>
      <c r="T15" s="153"/>
      <c r="U15" s="153" t="s">
        <v>74</v>
      </c>
      <c r="V15" s="154"/>
      <c r="W15" s="103"/>
    </row>
    <row r="16" spans="1:23" x14ac:dyDescent="0.25">
      <c r="A16" s="159"/>
      <c r="B16" s="160"/>
      <c r="C16" s="162"/>
      <c r="D16" s="99" t="s">
        <v>29</v>
      </c>
      <c r="E16" s="17" t="s">
        <v>17</v>
      </c>
      <c r="F16" s="18" t="s">
        <v>18</v>
      </c>
      <c r="G16" s="17" t="s">
        <v>17</v>
      </c>
      <c r="H16" s="18" t="s">
        <v>18</v>
      </c>
      <c r="I16" s="17" t="s">
        <v>17</v>
      </c>
      <c r="J16" s="18" t="s">
        <v>18</v>
      </c>
      <c r="K16" s="17" t="s">
        <v>17</v>
      </c>
      <c r="L16" s="18" t="s">
        <v>18</v>
      </c>
      <c r="M16" s="17" t="s">
        <v>17</v>
      </c>
      <c r="N16" s="18" t="s">
        <v>18</v>
      </c>
      <c r="O16" s="17" t="s">
        <v>17</v>
      </c>
      <c r="P16" s="18" t="s">
        <v>18</v>
      </c>
      <c r="Q16" s="17" t="s">
        <v>17</v>
      </c>
      <c r="R16" s="18" t="s">
        <v>18</v>
      </c>
      <c r="S16" s="17" t="s">
        <v>17</v>
      </c>
      <c r="T16" s="18" t="s">
        <v>18</v>
      </c>
      <c r="U16" s="17" t="s">
        <v>17</v>
      </c>
      <c r="V16" s="108" t="s">
        <v>18</v>
      </c>
      <c r="W16" s="103"/>
    </row>
    <row r="17" spans="1:25" x14ac:dyDescent="0.25">
      <c r="A17" s="119">
        <v>1</v>
      </c>
      <c r="B17" s="120" t="str">
        <f>ORÇAMENTO!C11</f>
        <v>REFORMA - AUDITÓRIO</v>
      </c>
      <c r="C17" s="121">
        <f>SUM(C18:C25)</f>
        <v>26669.719999999998</v>
      </c>
      <c r="D17" s="122">
        <f>((C17*100)/$C$27)/100</f>
        <v>0.99999999999999989</v>
      </c>
      <c r="E17" s="123">
        <f>E26</f>
        <v>1.0000000000000002</v>
      </c>
      <c r="F17" s="123">
        <f t="shared" ref="F17:P25" si="0">E17</f>
        <v>1.0000000000000002</v>
      </c>
      <c r="G17" s="122">
        <f>G26</f>
        <v>0</v>
      </c>
      <c r="H17" s="123">
        <f t="shared" si="0"/>
        <v>0</v>
      </c>
      <c r="I17" s="122">
        <f>I26</f>
        <v>0</v>
      </c>
      <c r="J17" s="123">
        <f t="shared" si="0"/>
        <v>0</v>
      </c>
      <c r="K17" s="122">
        <f>K26</f>
        <v>0</v>
      </c>
      <c r="L17" s="123">
        <f t="shared" si="0"/>
        <v>0</v>
      </c>
      <c r="M17" s="122">
        <f>M26</f>
        <v>0</v>
      </c>
      <c r="N17" s="123">
        <f t="shared" si="0"/>
        <v>0</v>
      </c>
      <c r="O17" s="122">
        <f>O26</f>
        <v>0</v>
      </c>
      <c r="P17" s="123">
        <f t="shared" si="0"/>
        <v>0</v>
      </c>
      <c r="Q17" s="22"/>
      <c r="R17" s="20">
        <f t="shared" ref="R17:R25" si="1">P17+Q17</f>
        <v>0</v>
      </c>
      <c r="S17" s="22"/>
      <c r="T17" s="20">
        <f t="shared" ref="T17:T25" si="2">R17+S17</f>
        <v>0</v>
      </c>
      <c r="U17" s="22"/>
      <c r="V17" s="110">
        <f t="shared" ref="V17:V25" si="3">T17+U17</f>
        <v>0</v>
      </c>
      <c r="W17" s="104"/>
    </row>
    <row r="18" spans="1:25" x14ac:dyDescent="0.25">
      <c r="A18" s="109" t="s">
        <v>77</v>
      </c>
      <c r="B18" s="19" t="str">
        <f>ORÇAMENTO!C12</f>
        <v>REFORMA DO PISO</v>
      </c>
      <c r="C18" s="20">
        <f>ORÇAMENTO!H12</f>
        <v>1418.03</v>
      </c>
      <c r="D18" s="30">
        <f>((C18*100)/$C$27)/100</f>
        <v>5.3170037030759981E-2</v>
      </c>
      <c r="E18" s="21">
        <v>100</v>
      </c>
      <c r="F18" s="20">
        <f t="shared" si="0"/>
        <v>100</v>
      </c>
      <c r="G18" s="21"/>
      <c r="H18" s="20">
        <f t="shared" ref="H18:H25" si="4">F18+G18</f>
        <v>100</v>
      </c>
      <c r="I18" s="21"/>
      <c r="J18" s="20">
        <f t="shared" ref="J18:J25" si="5">H18+I18</f>
        <v>100</v>
      </c>
      <c r="K18" s="21"/>
      <c r="L18" s="20">
        <f t="shared" ref="L18:L25" si="6">J18+K18</f>
        <v>100</v>
      </c>
      <c r="M18" s="21"/>
      <c r="N18" s="20">
        <f t="shared" ref="N18:N24" si="7">L18+M18</f>
        <v>100</v>
      </c>
      <c r="O18" s="22"/>
      <c r="P18" s="20">
        <f t="shared" ref="P18:P25" si="8">N18+O18</f>
        <v>100</v>
      </c>
      <c r="Q18" s="22"/>
      <c r="R18" s="20">
        <f t="shared" si="1"/>
        <v>100</v>
      </c>
      <c r="S18" s="22"/>
      <c r="T18" s="20">
        <f t="shared" si="2"/>
        <v>100</v>
      </c>
      <c r="U18" s="22"/>
      <c r="V18" s="110">
        <f t="shared" si="3"/>
        <v>100</v>
      </c>
      <c r="W18" s="104"/>
      <c r="Y18" t="str">
        <f t="shared" ref="Y18:Y24" si="9">IF(P18&lt;&gt;100,"REVER PERCENTUAL ATÉ ATINGIR 100%- CASO NECESSÁRIO","PERCENTUAL CORRETO")</f>
        <v>PERCENTUAL CORRETO</v>
      </c>
    </row>
    <row r="19" spans="1:25" x14ac:dyDescent="0.25">
      <c r="A19" s="109" t="s">
        <v>80</v>
      </c>
      <c r="B19" s="19" t="str">
        <f>ORÇAMENTO!C16</f>
        <v>INSTALAÇÃO DE FORRO</v>
      </c>
      <c r="C19" s="20">
        <f>ORÇAMENTO!H16</f>
        <v>9358.4600000000009</v>
      </c>
      <c r="D19" s="30">
        <f t="shared" ref="D19:D25" si="10">((C19*100)/$C$27)/100</f>
        <v>0.35090207171278898</v>
      </c>
      <c r="E19" s="21">
        <v>100</v>
      </c>
      <c r="F19" s="20">
        <f t="shared" si="0"/>
        <v>100</v>
      </c>
      <c r="G19" s="21"/>
      <c r="H19" s="20">
        <f t="shared" si="4"/>
        <v>100</v>
      </c>
      <c r="I19" s="21"/>
      <c r="J19" s="20">
        <f t="shared" si="5"/>
        <v>100</v>
      </c>
      <c r="K19" s="21"/>
      <c r="L19" s="20">
        <f t="shared" si="6"/>
        <v>100</v>
      </c>
      <c r="M19" s="21"/>
      <c r="N19" s="20">
        <f t="shared" si="7"/>
        <v>100</v>
      </c>
      <c r="O19" s="22"/>
      <c r="P19" s="20">
        <f t="shared" si="8"/>
        <v>100</v>
      </c>
      <c r="Q19" s="22"/>
      <c r="R19" s="20">
        <f t="shared" si="1"/>
        <v>100</v>
      </c>
      <c r="S19" s="22"/>
      <c r="T19" s="20">
        <f t="shared" si="2"/>
        <v>100</v>
      </c>
      <c r="U19" s="22"/>
      <c r="V19" s="110">
        <f t="shared" si="3"/>
        <v>100</v>
      </c>
      <c r="W19" s="104"/>
      <c r="Y19" t="str">
        <f t="shared" si="9"/>
        <v>PERCENTUAL CORRETO</v>
      </c>
    </row>
    <row r="20" spans="1:25" x14ac:dyDescent="0.25">
      <c r="A20" s="109" t="s">
        <v>81</v>
      </c>
      <c r="B20" s="19" t="str">
        <f>ORÇAMENTO!C19</f>
        <v>PINTURA INTERNA</v>
      </c>
      <c r="C20" s="20">
        <f>ORÇAMENTO!H19</f>
        <v>2163.7399999999998</v>
      </c>
      <c r="D20" s="30">
        <f t="shared" si="10"/>
        <v>8.1130960505022165E-2</v>
      </c>
      <c r="E20" s="21">
        <v>100</v>
      </c>
      <c r="F20" s="20">
        <f t="shared" si="0"/>
        <v>100</v>
      </c>
      <c r="G20" s="21"/>
      <c r="H20" s="20">
        <f t="shared" si="4"/>
        <v>100</v>
      </c>
      <c r="I20" s="21"/>
      <c r="J20" s="20">
        <f t="shared" si="5"/>
        <v>100</v>
      </c>
      <c r="K20" s="21"/>
      <c r="L20" s="20">
        <f t="shared" si="6"/>
        <v>100</v>
      </c>
      <c r="M20" s="21"/>
      <c r="N20" s="20">
        <f t="shared" si="7"/>
        <v>100</v>
      </c>
      <c r="O20" s="22"/>
      <c r="P20" s="20">
        <f t="shared" si="8"/>
        <v>100</v>
      </c>
      <c r="Q20" s="22"/>
      <c r="R20" s="20">
        <f t="shared" si="1"/>
        <v>100</v>
      </c>
      <c r="S20" s="22"/>
      <c r="T20" s="20">
        <f t="shared" si="2"/>
        <v>100</v>
      </c>
      <c r="U20" s="22"/>
      <c r="V20" s="110">
        <f t="shared" si="3"/>
        <v>100</v>
      </c>
      <c r="W20" s="104"/>
      <c r="Y20" t="str">
        <f t="shared" si="9"/>
        <v>PERCENTUAL CORRETO</v>
      </c>
    </row>
    <row r="21" spans="1:25" x14ac:dyDescent="0.25">
      <c r="A21" s="109" t="s">
        <v>86</v>
      </c>
      <c r="B21" s="19" t="str">
        <f>ORÇAMENTO!C22</f>
        <v>INSTALAÇÃO ELÉTRICA</v>
      </c>
      <c r="C21" s="20">
        <f>ORÇAMENTO!H22</f>
        <v>3729.2000000000003</v>
      </c>
      <c r="D21" s="30">
        <f t="shared" si="10"/>
        <v>0.13982898958069304</v>
      </c>
      <c r="E21" s="21">
        <v>100</v>
      </c>
      <c r="F21" s="20">
        <f t="shared" si="0"/>
        <v>100</v>
      </c>
      <c r="G21" s="21"/>
      <c r="H21" s="20"/>
      <c r="I21" s="21"/>
      <c r="J21" s="20">
        <f>H21+I21</f>
        <v>0</v>
      </c>
      <c r="K21" s="21"/>
      <c r="L21" s="20">
        <f t="shared" si="6"/>
        <v>0</v>
      </c>
      <c r="M21" s="21"/>
      <c r="N21" s="20">
        <f t="shared" si="7"/>
        <v>0</v>
      </c>
      <c r="O21" s="22"/>
      <c r="P21" s="20">
        <f t="shared" si="8"/>
        <v>0</v>
      </c>
      <c r="Q21" s="22"/>
      <c r="R21" s="20">
        <f t="shared" si="1"/>
        <v>0</v>
      </c>
      <c r="S21" s="22"/>
      <c r="T21" s="20">
        <f t="shared" si="2"/>
        <v>0</v>
      </c>
      <c r="U21" s="22"/>
      <c r="V21" s="110">
        <f t="shared" si="3"/>
        <v>0</v>
      </c>
      <c r="W21" s="104"/>
      <c r="Y21" t="str">
        <f t="shared" si="9"/>
        <v>REVER PERCENTUAL ATÉ ATINGIR 100%- CASO NECESSÁRIO</v>
      </c>
    </row>
    <row r="22" spans="1:25" x14ac:dyDescent="0.25">
      <c r="A22" s="109" t="s">
        <v>87</v>
      </c>
      <c r="B22" s="19" t="str">
        <f>ORÇAMENTO!C33</f>
        <v>ILUMINAÇÃO</v>
      </c>
      <c r="C22" s="20">
        <f>ORÇAMENTO!H33</f>
        <v>1493.6899999999998</v>
      </c>
      <c r="D22" s="30">
        <f t="shared" si="10"/>
        <v>5.6006962202827769E-2</v>
      </c>
      <c r="E22" s="21">
        <v>100</v>
      </c>
      <c r="F22" s="20">
        <f t="shared" si="0"/>
        <v>100</v>
      </c>
      <c r="G22" s="21"/>
      <c r="H22" s="20"/>
      <c r="I22" s="21"/>
      <c r="J22" s="20">
        <f t="shared" si="5"/>
        <v>0</v>
      </c>
      <c r="K22" s="21"/>
      <c r="L22" s="20">
        <f t="shared" si="6"/>
        <v>0</v>
      </c>
      <c r="M22" s="21"/>
      <c r="N22" s="20">
        <f t="shared" si="7"/>
        <v>0</v>
      </c>
      <c r="O22" s="22"/>
      <c r="P22" s="20">
        <f t="shared" si="8"/>
        <v>0</v>
      </c>
      <c r="Q22" s="22"/>
      <c r="R22" s="20">
        <f t="shared" si="1"/>
        <v>0</v>
      </c>
      <c r="S22" s="22"/>
      <c r="T22" s="20">
        <f t="shared" si="2"/>
        <v>0</v>
      </c>
      <c r="U22" s="22"/>
      <c r="V22" s="110">
        <f t="shared" si="3"/>
        <v>0</v>
      </c>
      <c r="W22" s="104"/>
      <c r="Y22" t="str">
        <f t="shared" si="9"/>
        <v>REVER PERCENTUAL ATÉ ATINGIR 100%- CASO NECESSÁRIO</v>
      </c>
    </row>
    <row r="23" spans="1:25" ht="22.5" x14ac:dyDescent="0.25">
      <c r="A23" s="109" t="s">
        <v>88</v>
      </c>
      <c r="B23" s="19" t="str">
        <f>ORÇAMENTO!C41</f>
        <v>TOMADAS - (14 unidades)</v>
      </c>
      <c r="C23" s="20">
        <f>ORÇAMENTO!H41</f>
        <v>2424.5</v>
      </c>
      <c r="D23" s="30">
        <f t="shared" si="10"/>
        <v>9.0908340994956094E-2</v>
      </c>
      <c r="E23" s="21">
        <v>100</v>
      </c>
      <c r="F23" s="20">
        <f t="shared" si="0"/>
        <v>100</v>
      </c>
      <c r="G23" s="21"/>
      <c r="H23" s="20"/>
      <c r="I23" s="21"/>
      <c r="J23" s="20">
        <f t="shared" si="5"/>
        <v>0</v>
      </c>
      <c r="K23" s="21"/>
      <c r="L23" s="20">
        <f t="shared" si="6"/>
        <v>0</v>
      </c>
      <c r="M23" s="21"/>
      <c r="N23" s="20">
        <f t="shared" si="7"/>
        <v>0</v>
      </c>
      <c r="O23" s="22"/>
      <c r="P23" s="20">
        <f t="shared" si="8"/>
        <v>0</v>
      </c>
      <c r="Q23" s="22"/>
      <c r="R23" s="20">
        <f t="shared" si="1"/>
        <v>0</v>
      </c>
      <c r="S23" s="22"/>
      <c r="T23" s="20">
        <f t="shared" si="2"/>
        <v>0</v>
      </c>
      <c r="U23" s="22"/>
      <c r="V23" s="110">
        <f t="shared" si="3"/>
        <v>0</v>
      </c>
      <c r="W23" s="104"/>
      <c r="Y23" t="str">
        <f t="shared" si="9"/>
        <v>REVER PERCENTUAL ATÉ ATINGIR 100%- CASO NECESSÁRIO</v>
      </c>
    </row>
    <row r="24" spans="1:25" x14ac:dyDescent="0.25">
      <c r="A24" s="109" t="s">
        <v>89</v>
      </c>
      <c r="B24" s="19" t="str">
        <f>ORÇAMENTO!C49</f>
        <v>Ar-Condicionado (4 unidades)</v>
      </c>
      <c r="C24" s="20">
        <f>ORÇAMENTO!H49</f>
        <v>1059.48</v>
      </c>
      <c r="D24" s="30">
        <f t="shared" si="10"/>
        <v>3.9725951378567159E-2</v>
      </c>
      <c r="E24" s="21">
        <v>100</v>
      </c>
      <c r="F24" s="20">
        <f t="shared" si="0"/>
        <v>100</v>
      </c>
      <c r="G24" s="21"/>
      <c r="H24" s="20">
        <f t="shared" si="4"/>
        <v>100</v>
      </c>
      <c r="I24" s="21"/>
      <c r="J24" s="20">
        <f t="shared" si="5"/>
        <v>100</v>
      </c>
      <c r="K24" s="21"/>
      <c r="L24" s="20">
        <f t="shared" si="6"/>
        <v>100</v>
      </c>
      <c r="M24" s="21"/>
      <c r="N24" s="20">
        <f t="shared" si="7"/>
        <v>100</v>
      </c>
      <c r="O24" s="22"/>
      <c r="P24" s="20">
        <f t="shared" si="8"/>
        <v>100</v>
      </c>
      <c r="Q24" s="22"/>
      <c r="R24" s="20">
        <f t="shared" si="1"/>
        <v>100</v>
      </c>
      <c r="S24" s="22"/>
      <c r="T24" s="20">
        <f t="shared" si="2"/>
        <v>100</v>
      </c>
      <c r="U24" s="22"/>
      <c r="V24" s="110">
        <f t="shared" si="3"/>
        <v>100</v>
      </c>
      <c r="W24" s="104"/>
      <c r="Y24" t="str">
        <f t="shared" si="9"/>
        <v>PERCENTUAL CORRETO</v>
      </c>
    </row>
    <row r="25" spans="1:25" x14ac:dyDescent="0.25">
      <c r="A25" s="109" t="str">
        <f>ORÇAMENTO!A52</f>
        <v>1.8</v>
      </c>
      <c r="B25" s="19" t="str">
        <f>ORÇAMENTO!C52</f>
        <v>Instalação de Telefone (10 pontos) e Internet (14 pontos)</v>
      </c>
      <c r="C25" s="20">
        <f>ORÇAMENTO!H52</f>
        <v>5022.62</v>
      </c>
      <c r="D25" s="30">
        <f t="shared" si="10"/>
        <v>0.18832668659438498</v>
      </c>
      <c r="E25" s="21">
        <v>100</v>
      </c>
      <c r="F25" s="20">
        <f t="shared" si="0"/>
        <v>100</v>
      </c>
      <c r="G25" s="21"/>
      <c r="H25" s="20">
        <f t="shared" si="4"/>
        <v>100</v>
      </c>
      <c r="I25" s="21"/>
      <c r="J25" s="20">
        <f t="shared" si="5"/>
        <v>100</v>
      </c>
      <c r="K25" s="96"/>
      <c r="L25" s="20">
        <f t="shared" si="6"/>
        <v>100</v>
      </c>
      <c r="M25" s="96"/>
      <c r="N25" s="20">
        <f t="shared" ref="N25" si="11">L25+M25</f>
        <v>100</v>
      </c>
      <c r="O25" s="97"/>
      <c r="P25" s="20">
        <f t="shared" si="8"/>
        <v>100</v>
      </c>
      <c r="Q25" s="97"/>
      <c r="R25" s="20">
        <f t="shared" si="1"/>
        <v>100</v>
      </c>
      <c r="S25" s="97"/>
      <c r="T25" s="20">
        <f t="shared" si="2"/>
        <v>100</v>
      </c>
      <c r="U25" s="97"/>
      <c r="V25" s="110">
        <f t="shared" si="3"/>
        <v>100</v>
      </c>
      <c r="W25" s="104"/>
    </row>
    <row r="26" spans="1:25" x14ac:dyDescent="0.25">
      <c r="A26" s="111"/>
      <c r="B26" s="23" t="s">
        <v>25</v>
      </c>
      <c r="C26" s="31">
        <f>C27/SUM(C18:C25)</f>
        <v>1</v>
      </c>
      <c r="D26" s="31">
        <f>SUM(D18:D25)</f>
        <v>1.0000000000000002</v>
      </c>
      <c r="E26" s="32">
        <f>(($D$18*E18)/100)+(($D$19*E19)/100)+(($D$20*E20)/100)+(($D$21*E21)/100)+(($D$22*E22)/100)+(($D$23*E23)/100)+(($D$24*E24)/100)+(($D$25*E25)/100)</f>
        <v>1.0000000000000002</v>
      </c>
      <c r="F26" s="32">
        <f>E26</f>
        <v>1.0000000000000002</v>
      </c>
      <c r="G26" s="32">
        <f>(($D$18*G18)/100)+(($D$19*G19)/100)+(($D$20*G20)/100)+(($D$21*G21)/100)+(($D$22*G22)/100)+(($D$23*G23)/100)+(($D$24*G24)/100)</f>
        <v>0</v>
      </c>
      <c r="H26" s="32">
        <f>F26+G26</f>
        <v>1.0000000000000002</v>
      </c>
      <c r="I26" s="32">
        <f>(($D$18*I18)/100)+(($D$19*I19)/100)+(($D$20*I20)/100)+(($D$21*I21)/100)+(($D$22*I22)/100)+(($D$23*I23)/100)+(($D$24*I24)/100)</f>
        <v>0</v>
      </c>
      <c r="J26" s="32">
        <f>H26+I26</f>
        <v>1.0000000000000002</v>
      </c>
      <c r="K26" s="32">
        <f>(($D$18*K18)/100)+(($D$19*K19)/100)+(($D$20*K20)/100)+(($D$21*K21)/100)+(($D$22*K22)/100)+(($D$23*K23)/100)+(($D$24*K24)/100)</f>
        <v>0</v>
      </c>
      <c r="L26" s="32">
        <f>J26+K26</f>
        <v>1.0000000000000002</v>
      </c>
      <c r="M26" s="32">
        <f>(($D$18*M18)/100)+(($D$19*M19)/100)+(($D$20*M20)/100)+(($D$21*M21)/100)+(($D$22*M22)/100)+(($D$23*M23)/100)+(($D$24*M24)/100)</f>
        <v>0</v>
      </c>
      <c r="N26" s="32">
        <f>L26+M26</f>
        <v>1.0000000000000002</v>
      </c>
      <c r="O26" s="32">
        <f>(($D$18*O18)/100)+(($D$19*O19)/100)+(($D$20*O20)/100)+(($D$21*O21)/100)+(($D$22*O22)/100)+(($D$23*O23)/100)+(($D$24*O24)/100)</f>
        <v>0</v>
      </c>
      <c r="P26" s="32">
        <f>N26+O26</f>
        <v>1.0000000000000002</v>
      </c>
      <c r="Q26" s="32">
        <f>(($D$18*Q18)/100)+(($D$19*Q19)/100)+(($D$20*Q20)/100)+(($D$21*Q21)/100)+(($D$22*Q22)/100)+(($D$23*Q23)/100)+(($D$24*Q24)/100)</f>
        <v>0</v>
      </c>
      <c r="R26" s="32">
        <f>P26+Q26</f>
        <v>1.0000000000000002</v>
      </c>
      <c r="S26" s="32">
        <f>(($D$18*S18)/100)+(($D$19*S19)/100)+(($D$20*S20)/100)+(($D$21*S21)/100)+(($D$22*S22)/100)+(($D$23*S23)/100)+(($D$24*S24)/100)</f>
        <v>0</v>
      </c>
      <c r="T26" s="32">
        <f>R26+S26</f>
        <v>1.0000000000000002</v>
      </c>
      <c r="U26" s="32">
        <f>(($D$18*U18)/100)+(($D$19*U19)/100)+(($D$20*U20)/100)+(($D$21*U21)/100)+(($D$22*U22)/100)+(($D$23*U23)/100)+(($D$24*U24)/100)</f>
        <v>0</v>
      </c>
      <c r="V26" s="32">
        <f>T26+U26</f>
        <v>1.0000000000000002</v>
      </c>
      <c r="W26" s="105"/>
    </row>
    <row r="27" spans="1:25" x14ac:dyDescent="0.25">
      <c r="A27" s="112"/>
      <c r="B27" s="25" t="s">
        <v>26</v>
      </c>
      <c r="C27" s="24">
        <f>SUM(C18:C25)</f>
        <v>26669.719999999998</v>
      </c>
      <c r="D27" s="31">
        <f>D26</f>
        <v>1.0000000000000002</v>
      </c>
      <c r="E27" s="151">
        <f>($C$27*E26)</f>
        <v>26669.720000000005</v>
      </c>
      <c r="F27" s="151"/>
      <c r="G27" s="151">
        <f t="shared" ref="G27" si="12">($C$27*G26)</f>
        <v>0</v>
      </c>
      <c r="H27" s="151"/>
      <c r="I27" s="151">
        <f t="shared" ref="I27" si="13">($C$27*I26)</f>
        <v>0</v>
      </c>
      <c r="J27" s="151"/>
      <c r="K27" s="151">
        <f t="shared" ref="K27" si="14">($C$27*K26)</f>
        <v>0</v>
      </c>
      <c r="L27" s="151"/>
      <c r="M27" s="151">
        <f t="shared" ref="M27" si="15">($C$27*M26)</f>
        <v>0</v>
      </c>
      <c r="N27" s="151"/>
      <c r="O27" s="151">
        <f t="shared" ref="O27" si="16">($C$27*O26)</f>
        <v>0</v>
      </c>
      <c r="P27" s="151"/>
      <c r="Q27" s="151">
        <f t="shared" ref="Q27" si="17">($C$27*Q26)</f>
        <v>0</v>
      </c>
      <c r="R27" s="151"/>
      <c r="S27" s="151">
        <f t="shared" ref="S27" si="18">($C$27*S26)</f>
        <v>0</v>
      </c>
      <c r="T27" s="151"/>
      <c r="U27" s="151">
        <f t="shared" ref="U27" si="19">($C$27*U26)</f>
        <v>0</v>
      </c>
      <c r="V27" s="155"/>
      <c r="W27" s="106"/>
    </row>
    <row r="28" spans="1:25" ht="15.75" thickBot="1" x14ac:dyDescent="0.3">
      <c r="A28" s="113"/>
      <c r="B28" s="114" t="s">
        <v>27</v>
      </c>
      <c r="C28" s="115"/>
      <c r="D28" s="115"/>
      <c r="E28" s="152">
        <f>E27</f>
        <v>26669.720000000005</v>
      </c>
      <c r="F28" s="152"/>
      <c r="G28" s="152">
        <f>G27+E28</f>
        <v>26669.720000000005</v>
      </c>
      <c r="H28" s="152"/>
      <c r="I28" s="152">
        <f t="shared" ref="I28" si="20">I27+G28</f>
        <v>26669.720000000005</v>
      </c>
      <c r="J28" s="152"/>
      <c r="K28" s="152">
        <f t="shared" ref="K28" si="21">K27+I28</f>
        <v>26669.720000000005</v>
      </c>
      <c r="L28" s="152"/>
      <c r="M28" s="152">
        <f t="shared" ref="M28" si="22">M27+K28</f>
        <v>26669.720000000005</v>
      </c>
      <c r="N28" s="152"/>
      <c r="O28" s="152">
        <f t="shared" ref="O28" si="23">O27+M28</f>
        <v>26669.720000000005</v>
      </c>
      <c r="P28" s="152"/>
      <c r="Q28" s="152">
        <f t="shared" ref="Q28" si="24">Q27+O28</f>
        <v>26669.720000000005</v>
      </c>
      <c r="R28" s="152"/>
      <c r="S28" s="152">
        <f t="shared" ref="S28" si="25">S27+Q28</f>
        <v>26669.720000000005</v>
      </c>
      <c r="T28" s="152"/>
      <c r="U28" s="152">
        <f t="shared" ref="U28" si="26">U27+S28</f>
        <v>26669.720000000005</v>
      </c>
      <c r="V28" s="156"/>
      <c r="W28" s="106"/>
    </row>
    <row r="30" spans="1:25" x14ac:dyDescent="0.25">
      <c r="A30" s="98"/>
      <c r="B30" s="98"/>
      <c r="C30" s="27"/>
      <c r="D30" s="98"/>
      <c r="E30" s="98"/>
      <c r="F30" s="98"/>
      <c r="G30" s="98"/>
      <c r="H30" s="98"/>
      <c r="I30" s="98"/>
      <c r="J30" s="98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</row>
    <row r="31" spans="1:25" x14ac:dyDescent="0.25">
      <c r="A31" s="27" t="s">
        <v>30</v>
      </c>
      <c r="B31" s="27"/>
      <c r="C31" s="27"/>
      <c r="D31" s="27" t="s">
        <v>66</v>
      </c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</row>
    <row r="32" spans="1:25" x14ac:dyDescent="0.2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</row>
    <row r="33" spans="1:23" x14ac:dyDescent="0.2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</row>
    <row r="34" spans="1:23" x14ac:dyDescent="0.2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</row>
    <row r="35" spans="1:23" x14ac:dyDescent="0.2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</row>
    <row r="36" spans="1:23" x14ac:dyDescent="0.2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</row>
    <row r="37" spans="1:23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</row>
    <row r="38" spans="1:23" x14ac:dyDescent="0.2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</row>
    <row r="39" spans="1:23" x14ac:dyDescent="0.2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</row>
  </sheetData>
  <sheetProtection algorithmName="SHA-512" hashValue="Mceq1po1BwoWIDhC9OpHknTcg9mqIeps2qXHZunCXwhHL/FWwYwViUGRWVm78TQnu29YcZzv3JQ80g+ZFLipPQ==" saltValue="TdV9cC5NmtOOtHUrwBKMmA==" spinCount="100000" sheet="1" objects="1" scenarios="1" selectLockedCells="1"/>
  <mergeCells count="31">
    <mergeCell ref="A9:V9"/>
    <mergeCell ref="E27:F27"/>
    <mergeCell ref="G27:H27"/>
    <mergeCell ref="I27:J27"/>
    <mergeCell ref="K27:L27"/>
    <mergeCell ref="M27:N27"/>
    <mergeCell ref="K15:L15"/>
    <mergeCell ref="A15:A16"/>
    <mergeCell ref="E15:F15"/>
    <mergeCell ref="G15:H15"/>
    <mergeCell ref="I15:J15"/>
    <mergeCell ref="B15:B16"/>
    <mergeCell ref="C15:C16"/>
    <mergeCell ref="Q15:R15"/>
    <mergeCell ref="Q27:R27"/>
    <mergeCell ref="S15:T15"/>
    <mergeCell ref="E28:F28"/>
    <mergeCell ref="G28:H28"/>
    <mergeCell ref="I28:J28"/>
    <mergeCell ref="K28:L28"/>
    <mergeCell ref="M28:N28"/>
    <mergeCell ref="Q28:R28"/>
    <mergeCell ref="O28:P28"/>
    <mergeCell ref="M15:N15"/>
    <mergeCell ref="O15:P15"/>
    <mergeCell ref="O27:P27"/>
    <mergeCell ref="S27:T27"/>
    <mergeCell ref="S28:T28"/>
    <mergeCell ref="U15:V15"/>
    <mergeCell ref="U27:V27"/>
    <mergeCell ref="U28:V28"/>
  </mergeCells>
  <conditionalFormatting sqref="F17:F25 H17:H25 J17:J25 L17:L25 N17:N24 P17:P25 R17:R25 T17:T25 V17:V25">
    <cfRule type="cellIs" dxfId="23" priority="41" stopIfTrue="1" operator="equal">
      <formula>D17+F17-100</formula>
    </cfRule>
  </conditionalFormatting>
  <conditionalFormatting sqref="N25">
    <cfRule type="cellIs" dxfId="22" priority="40" stopIfTrue="1" operator="equal">
      <formula>L25+N25-100</formula>
    </cfRule>
  </conditionalFormatting>
  <conditionalFormatting sqref="L25">
    <cfRule type="cellIs" dxfId="21" priority="39" stopIfTrue="1" operator="equal">
      <formula>J25+L25-100</formula>
    </cfRule>
  </conditionalFormatting>
  <conditionalFormatting sqref="J25">
    <cfRule type="cellIs" dxfId="20" priority="38" stopIfTrue="1" operator="equal">
      <formula>H25+J25-100</formula>
    </cfRule>
  </conditionalFormatting>
  <conditionalFormatting sqref="H25">
    <cfRule type="cellIs" dxfId="19" priority="37" stopIfTrue="1" operator="equal">
      <formula>F25+H25-100</formula>
    </cfRule>
  </conditionalFormatting>
  <conditionalFormatting sqref="F17:F25 H17:H25 J17:J25 L17:L25 N17:N25 P17:P25 R17:R25 T17:T25 V17:W25">
    <cfRule type="cellIs" dxfId="18" priority="30" operator="equal">
      <formula>0</formula>
    </cfRule>
  </conditionalFormatting>
  <conditionalFormatting sqref="W17:W25">
    <cfRule type="cellIs" dxfId="17" priority="43" stopIfTrue="1" operator="equal">
      <formula>O17+W17-100</formula>
    </cfRule>
  </conditionalFormatting>
  <conditionalFormatting sqref="E17">
    <cfRule type="cellIs" dxfId="16" priority="22" stopIfTrue="1" operator="equal">
      <formula>C17+E17-100</formula>
    </cfRule>
  </conditionalFormatting>
  <conditionalFormatting sqref="E17">
    <cfRule type="cellIs" dxfId="15" priority="21" operator="equal">
      <formula>0</formula>
    </cfRule>
  </conditionalFormatting>
  <conditionalFormatting sqref="G17">
    <cfRule type="cellIs" dxfId="14" priority="10" stopIfTrue="1" operator="equal">
      <formula>E17+G17-100</formula>
    </cfRule>
  </conditionalFormatting>
  <conditionalFormatting sqref="G17">
    <cfRule type="cellIs" dxfId="13" priority="9" operator="equal">
      <formula>0</formula>
    </cfRule>
  </conditionalFormatting>
  <conditionalFormatting sqref="O17">
    <cfRule type="cellIs" dxfId="12" priority="1" operator="equal">
      <formula>0</formula>
    </cfRule>
  </conditionalFormatting>
  <conditionalFormatting sqref="I17">
    <cfRule type="cellIs" dxfId="11" priority="8" stopIfTrue="1" operator="equal">
      <formula>G17+I17-100</formula>
    </cfRule>
  </conditionalFormatting>
  <conditionalFormatting sqref="I17">
    <cfRule type="cellIs" dxfId="10" priority="7" operator="equal">
      <formula>0</formula>
    </cfRule>
  </conditionalFormatting>
  <conditionalFormatting sqref="K17">
    <cfRule type="cellIs" dxfId="9" priority="6" stopIfTrue="1" operator="equal">
      <formula>I17+K17-100</formula>
    </cfRule>
  </conditionalFormatting>
  <conditionalFormatting sqref="K17">
    <cfRule type="cellIs" dxfId="8" priority="5" operator="equal">
      <formula>0</formula>
    </cfRule>
  </conditionalFormatting>
  <conditionalFormatting sqref="M17">
    <cfRule type="cellIs" dxfId="7" priority="4" stopIfTrue="1" operator="equal">
      <formula>K17+M17-100</formula>
    </cfRule>
  </conditionalFormatting>
  <conditionalFormatting sqref="M17">
    <cfRule type="cellIs" dxfId="6" priority="3" operator="equal">
      <formula>0</formula>
    </cfRule>
  </conditionalFormatting>
  <conditionalFormatting sqref="O17">
    <cfRule type="cellIs" dxfId="5" priority="2" stopIfTrue="1" operator="equal">
      <formula>M17+O17-100</formula>
    </cfRule>
  </conditionalFormatting>
  <pageMargins left="0.19685039370078741" right="0.19685039370078741" top="0.39370078740157483" bottom="0.39370078740157483" header="0.31496062992125984" footer="0.31496062992125984"/>
  <pageSetup paperSize="9" scale="73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8" operator="containsText" id="{545466F1-51E7-4D0E-96E1-1A7BEA910F3D}">
            <xm:f>NOT(ISERROR(SEARCH(#REF!,Y17)))</xm:f>
            <xm:f>#REF!</xm:f>
            <x14:dxf>
              <font>
                <b/>
                <i val="0"/>
                <color rgb="FFFF0000"/>
              </font>
            </x14:dxf>
          </x14:cfRule>
          <xm:sqref>Y17:Y25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7"/>
  <sheetViews>
    <sheetView topLeftCell="A7" workbookViewId="0">
      <selection activeCell="H36" sqref="H36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6" max="7" width="9.5703125" customWidth="1"/>
    <col min="8" max="8" width="34" customWidth="1"/>
    <col min="9" max="10" width="14.28515625" customWidth="1"/>
  </cols>
  <sheetData>
    <row r="1" spans="1:5" x14ac:dyDescent="0.25">
      <c r="A1" s="48"/>
      <c r="B1" s="48"/>
      <c r="C1" s="48"/>
      <c r="D1" s="48"/>
      <c r="E1" s="48"/>
    </row>
    <row r="2" spans="1:5" x14ac:dyDescent="0.25">
      <c r="A2" s="48"/>
      <c r="B2" s="48"/>
      <c r="C2" s="48"/>
      <c r="D2" s="48"/>
      <c r="E2" s="48"/>
    </row>
    <row r="3" spans="1:5" x14ac:dyDescent="0.25">
      <c r="A3" s="48"/>
      <c r="B3" s="48"/>
      <c r="C3" s="48"/>
      <c r="D3" s="48"/>
      <c r="E3" s="48"/>
    </row>
    <row r="4" spans="1:5" x14ac:dyDescent="0.25">
      <c r="A4" s="48"/>
      <c r="B4" s="48"/>
      <c r="C4" s="48"/>
      <c r="D4" s="48"/>
      <c r="E4" s="48"/>
    </row>
    <row r="5" spans="1:5" x14ac:dyDescent="0.25">
      <c r="A5" s="48"/>
      <c r="B5" s="48"/>
      <c r="C5" s="48"/>
      <c r="D5" s="48"/>
      <c r="E5" s="48"/>
    </row>
    <row r="6" spans="1:5" x14ac:dyDescent="0.25">
      <c r="A6" s="48"/>
      <c r="B6" s="48"/>
      <c r="C6" s="48"/>
      <c r="D6" s="48"/>
      <c r="E6" s="48"/>
    </row>
    <row r="7" spans="1:5" x14ac:dyDescent="0.25">
      <c r="A7" s="48"/>
      <c r="B7" s="48"/>
      <c r="C7" s="48"/>
      <c r="D7" s="48"/>
      <c r="E7" s="48"/>
    </row>
    <row r="8" spans="1:5" x14ac:dyDescent="0.25">
      <c r="A8" s="164" t="s">
        <v>61</v>
      </c>
      <c r="B8" s="164"/>
      <c r="C8" s="164"/>
      <c r="D8" s="48"/>
      <c r="E8" s="91" t="s">
        <v>62</v>
      </c>
    </row>
    <row r="9" spans="1:5" x14ac:dyDescent="0.25">
      <c r="A9" s="48"/>
      <c r="B9" s="92"/>
      <c r="C9" s="92"/>
      <c r="D9" s="92"/>
      <c r="E9" s="93" t="s">
        <v>63</v>
      </c>
    </row>
    <row r="10" spans="1:5" x14ac:dyDescent="0.25">
      <c r="A10" s="48"/>
      <c r="B10" s="48"/>
      <c r="C10" s="48"/>
      <c r="D10" s="48"/>
      <c r="E10" s="48"/>
    </row>
    <row r="11" spans="1:5" x14ac:dyDescent="0.25">
      <c r="A11" s="94" t="s">
        <v>31</v>
      </c>
      <c r="B11" s="94" t="s">
        <v>71</v>
      </c>
      <c r="C11" s="173" t="s">
        <v>32</v>
      </c>
      <c r="D11" s="174"/>
      <c r="E11" s="175"/>
    </row>
    <row r="12" spans="1:5" x14ac:dyDescent="0.25">
      <c r="A12" s="39"/>
      <c r="B12" s="39"/>
      <c r="C12" s="176" t="str">
        <f>Import.Município</f>
        <v>CORONEL VIVIDA - PR</v>
      </c>
      <c r="D12" s="177"/>
      <c r="E12" s="178"/>
    </row>
    <row r="13" spans="1:5" x14ac:dyDescent="0.25">
      <c r="A13" s="40"/>
      <c r="B13" s="40"/>
      <c r="C13" s="41"/>
      <c r="D13" s="42"/>
      <c r="E13" s="42"/>
    </row>
    <row r="14" spans="1:5" ht="15" customHeight="1" x14ac:dyDescent="0.25">
      <c r="A14" s="95" t="s">
        <v>33</v>
      </c>
      <c r="B14" s="165" t="str">
        <f>ORÇAMENTO!A7</f>
        <v>OBJETO: REFORMA PREFEITURA - AUDITÓRIO</v>
      </c>
      <c r="C14" s="167" t="str">
        <f>ORÇAMENTO!A8</f>
        <v>LOCALIZAÇÃO: SEDE DO MUNICÍPIO - PRAÇA ÂNGELO MEZZOMO, S/N</v>
      </c>
      <c r="D14" s="168"/>
      <c r="E14" s="169"/>
    </row>
    <row r="15" spans="1:5" ht="25.5" customHeight="1" x14ac:dyDescent="0.25">
      <c r="A15" s="43" t="s">
        <v>64</v>
      </c>
      <c r="B15" s="166"/>
      <c r="C15" s="170"/>
      <c r="D15" s="171"/>
      <c r="E15" s="172"/>
    </row>
    <row r="16" spans="1:5" x14ac:dyDescent="0.25">
      <c r="A16" s="44"/>
      <c r="B16" s="45"/>
      <c r="C16" s="46"/>
      <c r="D16" s="46"/>
      <c r="E16" s="45"/>
    </row>
    <row r="17" spans="1:11" x14ac:dyDescent="0.25">
      <c r="A17" s="47" t="s">
        <v>34</v>
      </c>
      <c r="B17" s="45"/>
      <c r="C17" s="46"/>
      <c r="D17" s="46"/>
      <c r="E17" s="45"/>
    </row>
    <row r="18" spans="1:11" x14ac:dyDescent="0.25">
      <c r="A18" s="163" t="s">
        <v>83</v>
      </c>
      <c r="B18" s="163"/>
      <c r="C18" s="163"/>
      <c r="D18" s="163"/>
      <c r="E18" s="163"/>
    </row>
    <row r="19" spans="1:11" x14ac:dyDescent="0.25">
      <c r="A19" s="48"/>
      <c r="B19" s="48"/>
      <c r="C19" s="48"/>
      <c r="D19" s="48"/>
      <c r="E19" s="48"/>
      <c r="H19" s="127" t="s">
        <v>118</v>
      </c>
      <c r="I19" s="128" t="s">
        <v>67</v>
      </c>
      <c r="J19" s="128" t="s">
        <v>68</v>
      </c>
      <c r="K19" s="128" t="s">
        <v>69</v>
      </c>
    </row>
    <row r="20" spans="1:11" x14ac:dyDescent="0.25">
      <c r="A20" s="49" t="s">
        <v>35</v>
      </c>
      <c r="B20" s="50"/>
      <c r="C20" s="50"/>
      <c r="D20" s="51" t="s">
        <v>36</v>
      </c>
      <c r="E20" s="51" t="s">
        <v>37</v>
      </c>
      <c r="H20" s="127"/>
      <c r="I20" s="131"/>
      <c r="J20" s="131"/>
      <c r="K20" s="131"/>
    </row>
    <row r="21" spans="1:11" ht="15" customHeight="1" x14ac:dyDescent="0.25">
      <c r="A21" s="52" t="s">
        <v>38</v>
      </c>
      <c r="B21" s="53"/>
      <c r="C21" s="53"/>
      <c r="D21" s="54" t="s">
        <v>39</v>
      </c>
      <c r="E21" s="55">
        <v>3.5000000000000003E-2</v>
      </c>
      <c r="H21" s="129" t="s">
        <v>112</v>
      </c>
      <c r="I21" s="132">
        <v>0.03</v>
      </c>
      <c r="J21" s="132">
        <v>0.04</v>
      </c>
      <c r="K21" s="132">
        <v>5.5E-2</v>
      </c>
    </row>
    <row r="22" spans="1:11" x14ac:dyDescent="0.25">
      <c r="A22" s="56" t="s">
        <v>40</v>
      </c>
      <c r="B22" s="57"/>
      <c r="C22" s="57"/>
      <c r="D22" s="58" t="s">
        <v>41</v>
      </c>
      <c r="E22" s="59">
        <v>0.01</v>
      </c>
      <c r="H22" s="129" t="s">
        <v>112</v>
      </c>
      <c r="I22" s="132">
        <v>8.0000000000000002E-3</v>
      </c>
      <c r="J22" s="132">
        <v>8.0000000000000002E-3</v>
      </c>
      <c r="K22" s="132">
        <v>0.01</v>
      </c>
    </row>
    <row r="23" spans="1:11" x14ac:dyDescent="0.25">
      <c r="A23" s="56" t="s">
        <v>42</v>
      </c>
      <c r="B23" s="57"/>
      <c r="C23" s="57"/>
      <c r="D23" s="58" t="s">
        <v>43</v>
      </c>
      <c r="E23" s="59">
        <v>1.2699999999999999E-2</v>
      </c>
      <c r="H23" s="129" t="s">
        <v>112</v>
      </c>
      <c r="I23" s="132">
        <v>9.7000000000000003E-3</v>
      </c>
      <c r="J23" s="132">
        <v>1.2699999999999999E-2</v>
      </c>
      <c r="K23" s="132">
        <v>1.2699999999999999E-2</v>
      </c>
    </row>
    <row r="24" spans="1:11" x14ac:dyDescent="0.25">
      <c r="A24" s="56" t="s">
        <v>44</v>
      </c>
      <c r="B24" s="57"/>
      <c r="C24" s="57"/>
      <c r="D24" s="58" t="s">
        <v>45</v>
      </c>
      <c r="E24" s="59">
        <v>1.23E-2</v>
      </c>
      <c r="H24" s="129" t="s">
        <v>112</v>
      </c>
      <c r="I24" s="132">
        <v>5.8999999999999999E-3</v>
      </c>
      <c r="J24" s="132">
        <v>1.23E-2</v>
      </c>
      <c r="K24" s="132">
        <v>1.3899999999999999E-2</v>
      </c>
    </row>
    <row r="25" spans="1:11" x14ac:dyDescent="0.25">
      <c r="A25" s="60" t="s">
        <v>46</v>
      </c>
      <c r="B25" s="61"/>
      <c r="C25" s="61"/>
      <c r="D25" s="58" t="s">
        <v>47</v>
      </c>
      <c r="E25" s="62">
        <v>7.8799999999999995E-2</v>
      </c>
      <c r="H25" s="129" t="s">
        <v>112</v>
      </c>
      <c r="I25" s="132">
        <v>6.1600000000000002E-2</v>
      </c>
      <c r="J25" s="132">
        <v>7.400000000000001E-2</v>
      </c>
      <c r="K25" s="132">
        <v>8.9600000000000013E-2</v>
      </c>
    </row>
    <row r="26" spans="1:11" x14ac:dyDescent="0.25">
      <c r="A26" s="60" t="s">
        <v>48</v>
      </c>
      <c r="B26" s="63" t="s">
        <v>49</v>
      </c>
      <c r="C26" s="64"/>
      <c r="D26" s="65" t="s">
        <v>50</v>
      </c>
      <c r="E26" s="62">
        <v>6.4999999999999997E-3</v>
      </c>
      <c r="H26" s="129" t="s">
        <v>112</v>
      </c>
      <c r="I26" s="132">
        <v>3.6499999999999998E-2</v>
      </c>
      <c r="J26" s="132">
        <v>3.6499999999999998E-2</v>
      </c>
      <c r="K26" s="132">
        <v>3.6499999999999998E-2</v>
      </c>
    </row>
    <row r="27" spans="1:11" x14ac:dyDescent="0.25">
      <c r="A27" s="66"/>
      <c r="B27" s="63" t="s">
        <v>51</v>
      </c>
      <c r="C27" s="64"/>
      <c r="D27" s="65"/>
      <c r="E27" s="62">
        <v>0.03</v>
      </c>
      <c r="H27" s="129" t="s">
        <v>112</v>
      </c>
      <c r="I27" s="132">
        <v>0</v>
      </c>
      <c r="J27" s="132">
        <v>2.5000000000000001E-2</v>
      </c>
      <c r="K27" s="132">
        <v>0.05</v>
      </c>
    </row>
    <row r="28" spans="1:11" x14ac:dyDescent="0.25">
      <c r="A28" s="66"/>
      <c r="B28" s="63" t="s">
        <v>52</v>
      </c>
      <c r="C28" s="64"/>
      <c r="D28" s="65"/>
      <c r="E28" s="67">
        <f>IF(A18=" - Fornecimento de Materiais e Equipamentos (Aquisição direta)",0,ROUND(E37*D38,4))</f>
        <v>0.03</v>
      </c>
      <c r="H28" s="130" t="s">
        <v>112</v>
      </c>
      <c r="I28" s="132">
        <v>0</v>
      </c>
      <c r="J28" s="132">
        <v>4.4999999999999998E-2</v>
      </c>
      <c r="K28" s="132">
        <v>4.4999999999999998E-2</v>
      </c>
    </row>
    <row r="29" spans="1:11" x14ac:dyDescent="0.25">
      <c r="A29" s="66"/>
      <c r="B29" s="68" t="s">
        <v>53</v>
      </c>
      <c r="C29" s="70"/>
      <c r="D29" s="65"/>
      <c r="E29" s="71">
        <f>IF([2]Dados!$G$28="SELECIONAR","Ver DADOS",IF(A18=" - Fornecimento de Materiais e Equipamentos (Aquisição direta)",0,IF([2]Dados!$G$28="não desonerado",0%,4.5%)))</f>
        <v>4.4999999999999998E-2</v>
      </c>
      <c r="H29" s="133"/>
      <c r="I29" s="132"/>
      <c r="J29" s="132"/>
      <c r="K29" s="132"/>
    </row>
    <row r="30" spans="1:11" x14ac:dyDescent="0.25">
      <c r="A30" s="72" t="s">
        <v>54</v>
      </c>
      <c r="B30" s="72"/>
      <c r="C30" s="72"/>
      <c r="D30" s="72"/>
      <c r="E30" s="73">
        <f>IF(A18=" - Fornecimento de Materiais e Equipamentos (Aquisição direta)",0,ROUND((((1+SUM(E$21:E$23))*(1+E$24)*(1+E$25))/(1-SUM(E$26:E$28)))-1,4))</f>
        <v>0.2374</v>
      </c>
    </row>
    <row r="31" spans="1:11" x14ac:dyDescent="0.25">
      <c r="A31" s="74" t="s">
        <v>55</v>
      </c>
      <c r="B31" s="75"/>
      <c r="C31" s="75"/>
      <c r="D31" s="75"/>
      <c r="E31" s="76">
        <f>IF(A18=" - Fornecimento de Materiais e Equipamentos (Aquisição direta)",0,ROUND((((1+SUM(E$21:E$23))*(1+E$24)*(1+E$25))/(1-SUM(E$26:E$29)))-1,4))</f>
        <v>0.3</v>
      </c>
    </row>
    <row r="32" spans="1:11" x14ac:dyDescent="0.25">
      <c r="A32" s="48"/>
      <c r="B32" s="48"/>
      <c r="C32" s="48"/>
      <c r="D32" s="48"/>
      <c r="E32" s="48"/>
    </row>
    <row r="33" spans="1:5" x14ac:dyDescent="0.25">
      <c r="A33" s="48" t="s">
        <v>56</v>
      </c>
      <c r="B33" s="48"/>
      <c r="C33" s="48"/>
      <c r="D33" s="48"/>
      <c r="E33" s="48"/>
    </row>
    <row r="34" spans="1:5" x14ac:dyDescent="0.25">
      <c r="A34" s="48"/>
      <c r="B34" s="48"/>
      <c r="C34" s="48"/>
      <c r="D34" s="48"/>
      <c r="E34" s="48"/>
    </row>
    <row r="35" spans="1:5" x14ac:dyDescent="0.25">
      <c r="A35" s="180" t="str">
        <f>IF(AND(A18=" - Fornecimento de Materiais e Equipamentos (Aquisição direta)",E$31=0),"",IF(OR($U$10&lt;$W$10,$U$10&gt;$X$10)=TRUE(),$W$21,""))</f>
        <v/>
      </c>
      <c r="B35" s="180"/>
      <c r="C35" s="180"/>
      <c r="D35" s="180"/>
      <c r="E35" s="180"/>
    </row>
    <row r="36" spans="1:5" x14ac:dyDescent="0.25">
      <c r="A36" s="77"/>
      <c r="B36" s="77"/>
      <c r="C36" s="77"/>
      <c r="D36" s="77"/>
      <c r="E36" s="77"/>
    </row>
    <row r="37" spans="1:5" ht="15.75" customHeight="1" x14ac:dyDescent="0.25">
      <c r="A37" s="181" t="s">
        <v>57</v>
      </c>
      <c r="B37" s="182"/>
      <c r="C37" s="182"/>
      <c r="D37" s="182"/>
      <c r="E37" s="78">
        <v>0.6</v>
      </c>
    </row>
    <row r="38" spans="1:5" x14ac:dyDescent="0.25">
      <c r="A38" s="181" t="s">
        <v>58</v>
      </c>
      <c r="B38" s="182"/>
      <c r="C38" s="182"/>
      <c r="D38" s="78">
        <v>0.05</v>
      </c>
      <c r="E38" s="77"/>
    </row>
    <row r="39" spans="1:5" x14ac:dyDescent="0.25">
      <c r="A39" s="79"/>
      <c r="B39" s="80"/>
      <c r="C39" s="80"/>
      <c r="D39" s="81"/>
      <c r="E39" s="82"/>
    </row>
    <row r="40" spans="1:5" x14ac:dyDescent="0.25">
      <c r="A40" s="183" t="s">
        <v>59</v>
      </c>
      <c r="B40" s="184"/>
      <c r="C40" s="184"/>
      <c r="D40" s="184"/>
      <c r="E40" s="184"/>
    </row>
    <row r="43" spans="1:5" x14ac:dyDescent="0.25">
      <c r="A43" s="83"/>
      <c r="B43" s="84"/>
      <c r="C43" s="85"/>
      <c r="D43" s="85"/>
      <c r="E43" s="85"/>
    </row>
    <row r="44" spans="1:5" x14ac:dyDescent="0.25">
      <c r="A44" s="69" t="s">
        <v>66</v>
      </c>
      <c r="B44" s="69"/>
      <c r="C44" s="61"/>
      <c r="D44" s="48"/>
      <c r="E44" s="48"/>
    </row>
    <row r="45" spans="1:5" x14ac:dyDescent="0.25">
      <c r="A45" s="179" t="s">
        <v>65</v>
      </c>
      <c r="B45" s="179"/>
      <c r="C45" s="179"/>
      <c r="D45" s="86" t="s">
        <v>60</v>
      </c>
      <c r="E45" s="87" t="s">
        <v>84</v>
      </c>
    </row>
    <row r="46" spans="1:5" x14ac:dyDescent="0.25">
      <c r="A46" s="179" t="s">
        <v>70</v>
      </c>
      <c r="B46" s="179"/>
      <c r="C46" s="179"/>
      <c r="D46" s="88"/>
      <c r="E46" s="88"/>
    </row>
    <row r="47" spans="1:5" x14ac:dyDescent="0.25">
      <c r="A47" s="88"/>
      <c r="B47" s="89"/>
      <c r="C47" s="90"/>
      <c r="D47" s="88"/>
      <c r="E47" s="88"/>
    </row>
  </sheetData>
  <sheetProtection password="EE6F" sheet="1" objects="1" scenarios="1"/>
  <mergeCells count="12">
    <mergeCell ref="A45:C45"/>
    <mergeCell ref="A46:C46"/>
    <mergeCell ref="A35:E35"/>
    <mergeCell ref="A37:D37"/>
    <mergeCell ref="A38:C38"/>
    <mergeCell ref="A40:E40"/>
    <mergeCell ref="A18:E18"/>
    <mergeCell ref="A8:C8"/>
    <mergeCell ref="B14:B15"/>
    <mergeCell ref="C14:E15"/>
    <mergeCell ref="C11:E11"/>
    <mergeCell ref="C12:E12"/>
  </mergeCells>
  <conditionalFormatting sqref="H31">
    <cfRule type="expression" dxfId="3" priority="3" stopIfTrue="1">
      <formula>AND(H31&lt;&gt;"OK",H31&lt;&gt;"-",H31&lt;&gt;"")</formula>
    </cfRule>
    <cfRule type="cellIs" dxfId="2" priority="4" stopIfTrue="1" operator="equal">
      <formula>"OK"</formula>
    </cfRule>
  </conditionalFormatting>
  <conditionalFormatting sqref="H29">
    <cfRule type="expression" dxfId="1" priority="1" stopIfTrue="1">
      <formula>AND(H29&lt;&gt;"OK",H29&lt;&gt;"-",H29&lt;&gt;"")</formula>
    </cfRule>
    <cfRule type="cellIs" dxfId="0" priority="2" stopIfTrue="1" operator="equal">
      <formula>"OK"</formula>
    </cfRule>
  </conditionalFormatting>
  <dataValidations disablePrompts="1" count="2">
    <dataValidation type="decimal" allowBlank="1" showInputMessage="1" showErrorMessage="1" sqref="D38" xr:uid="{00000000-0002-0000-0200-000000000000}">
      <formula1>0</formula1>
      <formula2>0.05</formula2>
    </dataValidation>
    <dataValidation type="list" allowBlank="1" showErrorMessage="1" sqref="A18:E18" xr:uid="{00000000-0002-0000-0200-000001000000}">
      <formula1>BDI.TipoObra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engenharia2</cp:lastModifiedBy>
  <cp:lastPrinted>2021-01-27T18:37:29Z</cp:lastPrinted>
  <dcterms:created xsi:type="dcterms:W3CDTF">2013-05-17T17:26:46Z</dcterms:created>
  <dcterms:modified xsi:type="dcterms:W3CDTF">2021-02-02T20:06:35Z</dcterms:modified>
</cp:coreProperties>
</file>